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0UNIDADES\1.4POLI FORMOSA\10-2024-TRANSPARENCIA-OUTUBRO-IMED-ENTORNO\"/>
    </mc:Choice>
  </mc:AlternateContent>
  <xr:revisionPtr revIDLastSave="0" documentId="8_{742561A8-08A5-4BEF-B586-869BF5A68439}" xr6:coauthVersionLast="47" xr6:coauthVersionMax="47" xr10:uidLastSave="{00000000-0000-0000-0000-000000000000}"/>
  <bookViews>
    <workbookView xWindow="-120" yWindow="-120" windowWidth="20730" windowHeight="11040" firstSheet="2" activeTab="2" xr2:uid="{AAA79DF5-0F0E-4A2D-A431-D9307FD6394F}"/>
  </bookViews>
  <sheets>
    <sheet name="Produção" sheetId="1" r:id="rId1"/>
    <sheet name="Produção1TRIM" sheetId="2" state="hidden" r:id="rId2"/>
    <sheet name="Desempenho" sheetId="3" r:id="rId3"/>
    <sheet name="Desempenho1TRIM" sheetId="4" state="hidden" r:id="rId4"/>
    <sheet name="Efetividade" sheetId="5" state="hidden" r:id="rId5"/>
  </sheets>
  <definedNames>
    <definedName name="__xlfn_IFERROR">NA()</definedName>
    <definedName name="_1Excel_BuiltIn_Print_Area_2_1">#REF!</definedName>
    <definedName name="_1Excel_BuiltIn_Print_Area_2_1_2">#REF!</definedName>
    <definedName name="_1Excel_BuiltIn_Print_Area_2_1_3">#REF!</definedName>
    <definedName name="_1Excel_BuiltIn_Print_Area_2_1_4">#REF!</definedName>
    <definedName name="_1Excel_BuiltIn_Print_Area_2_1_5">#REF!</definedName>
    <definedName name="a" localSheetId="2">Desempenho!$A$1:$U$22</definedName>
    <definedName name="a" localSheetId="3">Desempenho1TRIM!$A$1:$L$22</definedName>
    <definedName name="a">#REF!</definedName>
    <definedName name="aaaaaaaaaaaaaaaa">#REF!</definedName>
    <definedName name="aaaaaaaaaaaaaaaaa">#REF!</definedName>
    <definedName name="aaaaaaaaaaaaaaaaaaaaaaaaa">#REF!</definedName>
    <definedName name="ab">#REF!</definedName>
    <definedName name="ac">#REF!</definedName>
    <definedName name="ad">#REF!</definedName>
    <definedName name="agfsrdg">#REF!</definedName>
    <definedName name="ardfghk">#REF!</definedName>
    <definedName name="_xlnm.Print_Area" localSheetId="2">Desempenho!$A$1:$U$22</definedName>
    <definedName name="_xlnm.Print_Area" localSheetId="3">Desempenho1TRIM!$A$1:$L$22</definedName>
    <definedName name="_xlnm.Print_Area" localSheetId="4">Efetividade!$A$1:$AK$68</definedName>
    <definedName name="_xlnm.Print_Area" localSheetId="0">Produção!$A$1:$U$140</definedName>
    <definedName name="_xlnm.Print_Area" localSheetId="1">Produção1TRIM!$A$1:$L$140</definedName>
    <definedName name="asddff">#REF!</definedName>
    <definedName name="avg">#REF!</definedName>
    <definedName name="bia">#REF!</definedName>
    <definedName name="btu">#REF!</definedName>
    <definedName name="ç">#REF!</definedName>
    <definedName name="c.custo_red">#REF!</definedName>
    <definedName name="ccccccccc">#REF!</definedName>
    <definedName name="ccusto">#REF!</definedName>
    <definedName name="CME">#REF!</definedName>
    <definedName name="col">#REF!</definedName>
    <definedName name="d" localSheetId="0">Produção!$A$1:$U$139</definedName>
    <definedName name="d" localSheetId="1">Produção1TRIM!$A$1:$L$139</definedName>
    <definedName name="d">#REF!</definedName>
    <definedName name="Detstes">#REF!</definedName>
    <definedName name="e">#REF!</definedName>
    <definedName name="Educacao">#REF!</definedName>
    <definedName name="eu">#REF!</definedName>
    <definedName name="eu.">#REF!</definedName>
    <definedName name="eu...">#REF!</definedName>
    <definedName name="excel">#REF!</definedName>
    <definedName name="Excel_BuiltIn_Print_Area_10">#REF!</definedName>
    <definedName name="Excel_BuiltIn_Print_Area_10_2">#REF!</definedName>
    <definedName name="Excel_BuiltIn_Print_Area_10_3">#REF!</definedName>
    <definedName name="Excel_BuiltIn_Print_Area_10_4">#REF!</definedName>
    <definedName name="Excel_BuiltIn_Print_Area_10_5">#REF!</definedName>
    <definedName name="Excel_BuiltIn_Print_Titles_1_1">(#REF!,#REF!)</definedName>
    <definedName name="Excel_BuiltIn_Print_Titles_10">#REF!</definedName>
    <definedName name="Excel_BuiltIn_Print_Titles_10_2">#REF!</definedName>
    <definedName name="Excel_BuiltIn_Print_Titles_10_3">#REF!</definedName>
    <definedName name="Excel_BuiltIn_Print_Titles_10_4">#REF!</definedName>
    <definedName name="Excel_BuiltIn_Print_Titles_10_5">#REF!</definedName>
    <definedName name="Excel_BuiltIn_Print_Titles_2_1">(#REF!,#REF!)</definedName>
    <definedName name="Excel_BuiltIn_Print_Titles_32">#REF!</definedName>
    <definedName name="Excel_BuiltIn_Print_Titles_4_1">(#REF!,#REF!)</definedName>
    <definedName name="f">#REF!</definedName>
    <definedName name="ffffffffffff">#REF!</definedName>
    <definedName name="Funcionarios">#REF!</definedName>
    <definedName name="Funcionarios_6">#REF!</definedName>
    <definedName name="Funcionarios_7">#REF!</definedName>
    <definedName name="ggggggggggggggggggg">#REF!</definedName>
    <definedName name="GRUPO">#REF!</definedName>
    <definedName name="h">#REF!</definedName>
    <definedName name="i" localSheetId="0">Produção!$1:$3</definedName>
    <definedName name="i" localSheetId="1">Produção1TRIM!$1:$3</definedName>
    <definedName name="Inter_Graf">#REF!</definedName>
    <definedName name="j">#REF!</definedName>
    <definedName name="jjj">#REF!</definedName>
    <definedName name="jjjjjjjjjjjjjjjjjjjjj">#REF!</definedName>
    <definedName name="ki">#REF!</definedName>
    <definedName name="lista">#REF!</definedName>
    <definedName name="llllllllllllllllll">#REF!</definedName>
    <definedName name="nj">#REF!</definedName>
    <definedName name="njbuhb">#REF!</definedName>
    <definedName name="Novo">#REF!</definedName>
    <definedName name="oi">#REF!</definedName>
    <definedName name="ok">#REF!</definedName>
    <definedName name="p">#REF!</definedName>
    <definedName name="q">#REF!</definedName>
    <definedName name="qwwss">#REF!</definedName>
    <definedName name="s" localSheetId="4">Efetividade!$A$1:$AK$69</definedName>
    <definedName name="sd">#REF!</definedName>
    <definedName name="ssdfccxx">#REF!</definedName>
    <definedName name="ssssssssssssssssssss">#REF!</definedName>
    <definedName name="telefonia">#REF!</definedName>
    <definedName name="_xlnm.Print_Titles" localSheetId="2">Desempenho!$1:$4</definedName>
    <definedName name="_xlnm.Print_Titles" localSheetId="3">Desempenho1TRIM!$1:$4</definedName>
    <definedName name="_xlnm.Print_Titles" localSheetId="4">Efetividade!$1:$4</definedName>
    <definedName name="_xlnm.Print_Titles" localSheetId="0">Produção!$1:$3</definedName>
    <definedName name="_xlnm.Print_Titles" localSheetId="1">Produção1TRIM!$1:$3</definedName>
    <definedName name="ttt">#REF!</definedName>
    <definedName name="vc">#REF!</definedName>
    <definedName name="ww">#REF!</definedName>
    <definedName name="xxx">#REF!</definedName>
    <definedName name="XXXXXXXXXXXXXXXXXXXX">#REF!</definedName>
    <definedName name="y" localSheetId="2">Desempenho!$1:$4</definedName>
    <definedName name="y" localSheetId="3">Desempenho1TRIM!$1:$4</definedName>
    <definedName name="y" localSheetId="4">Efetividade!$1:$4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7" i="5" l="1"/>
  <c r="B4" i="5"/>
  <c r="B43" i="5" s="1"/>
  <c r="B57" i="5"/>
  <c r="H22" i="4"/>
  <c r="J22" i="4" s="1"/>
  <c r="H21" i="4"/>
  <c r="J21" i="4" s="1"/>
  <c r="J20" i="4" s="1"/>
  <c r="H20" i="4"/>
  <c r="G20" i="4"/>
  <c r="F20" i="4"/>
  <c r="E20" i="4"/>
  <c r="C20" i="4"/>
  <c r="H19" i="4"/>
  <c r="E19" i="4"/>
  <c r="C19" i="4"/>
  <c r="J19" i="4"/>
  <c r="H18" i="4"/>
  <c r="E18" i="4"/>
  <c r="E17" i="4"/>
  <c r="C18" i="4"/>
  <c r="H17" i="4"/>
  <c r="G17" i="4"/>
  <c r="F17" i="4"/>
  <c r="H16" i="4"/>
  <c r="J16" i="4"/>
  <c r="H15" i="4"/>
  <c r="H14" i="4"/>
  <c r="G14" i="4"/>
  <c r="F14" i="4"/>
  <c r="E14" i="4"/>
  <c r="C14" i="4"/>
  <c r="H13" i="4"/>
  <c r="J13" i="4" s="1"/>
  <c r="H12" i="4"/>
  <c r="J12" i="4" s="1"/>
  <c r="J11" i="4" s="1"/>
  <c r="H11" i="4"/>
  <c r="G11" i="4"/>
  <c r="F11" i="4"/>
  <c r="E11" i="4"/>
  <c r="C11" i="4"/>
  <c r="H9" i="4"/>
  <c r="J9" i="4"/>
  <c r="G8" i="4"/>
  <c r="C7" i="4"/>
  <c r="H6" i="4"/>
  <c r="J6" i="4" s="1"/>
  <c r="G5" i="4"/>
  <c r="H4" i="4"/>
  <c r="G4" i="4"/>
  <c r="E4" i="4"/>
  <c r="B4" i="4"/>
  <c r="L22" i="3"/>
  <c r="L21" i="3"/>
  <c r="U20" i="3"/>
  <c r="T20" i="3"/>
  <c r="S20" i="3"/>
  <c r="R20" i="3"/>
  <c r="Q20" i="3"/>
  <c r="P20" i="3"/>
  <c r="O20" i="3"/>
  <c r="N20" i="3"/>
  <c r="M20" i="3"/>
  <c r="L20" i="3"/>
  <c r="J20" i="3"/>
  <c r="H20" i="3"/>
  <c r="G20" i="3"/>
  <c r="I20" i="3" s="1"/>
  <c r="K20" i="3" s="1"/>
  <c r="F20" i="3"/>
  <c r="E20" i="3"/>
  <c r="C20" i="3"/>
  <c r="U19" i="3"/>
  <c r="T19" i="3"/>
  <c r="S19" i="3"/>
  <c r="R19" i="3"/>
  <c r="Q19" i="3"/>
  <c r="P19" i="3"/>
  <c r="O19" i="3"/>
  <c r="N19" i="3"/>
  <c r="L19" i="3"/>
  <c r="E19" i="3"/>
  <c r="C19" i="3"/>
  <c r="U18" i="3"/>
  <c r="U17" i="3"/>
  <c r="T18" i="3"/>
  <c r="T17" i="3" s="1"/>
  <c r="S18" i="3"/>
  <c r="S17" i="3" s="1"/>
  <c r="R18" i="3"/>
  <c r="Q18" i="3"/>
  <c r="P18" i="3"/>
  <c r="P17" i="3"/>
  <c r="O18" i="3"/>
  <c r="O17" i="3"/>
  <c r="N18" i="3"/>
  <c r="N17" i="3"/>
  <c r="L18" i="3"/>
  <c r="L17" i="3" s="1"/>
  <c r="E18" i="3"/>
  <c r="C18" i="3"/>
  <c r="C17" i="3" s="1"/>
  <c r="R17" i="3"/>
  <c r="Q17" i="3"/>
  <c r="J17" i="3"/>
  <c r="H17" i="3"/>
  <c r="G17" i="3"/>
  <c r="I17" i="3"/>
  <c r="K17" i="3"/>
  <c r="F17" i="3"/>
  <c r="L16" i="3"/>
  <c r="L15" i="3"/>
  <c r="U14" i="3"/>
  <c r="T14" i="3"/>
  <c r="S14" i="3"/>
  <c r="R14" i="3"/>
  <c r="Q14" i="3"/>
  <c r="P14" i="3"/>
  <c r="O14" i="3"/>
  <c r="N14" i="3"/>
  <c r="M14" i="3"/>
  <c r="J14" i="3"/>
  <c r="H14" i="3"/>
  <c r="G14" i="3"/>
  <c r="I14" i="3"/>
  <c r="K14" i="3"/>
  <c r="F14" i="3"/>
  <c r="E14" i="3"/>
  <c r="C14" i="3"/>
  <c r="L13" i="3"/>
  <c r="L12" i="3"/>
  <c r="U11" i="3"/>
  <c r="T11" i="3"/>
  <c r="S11" i="3"/>
  <c r="R11" i="3"/>
  <c r="Q11" i="3"/>
  <c r="P11" i="3"/>
  <c r="O11" i="3"/>
  <c r="N11" i="3"/>
  <c r="M11" i="3"/>
  <c r="L11" i="3"/>
  <c r="J11" i="3"/>
  <c r="H11" i="3"/>
  <c r="G11" i="3"/>
  <c r="I11" i="3"/>
  <c r="K11" i="3" s="1"/>
  <c r="F11" i="3"/>
  <c r="E11" i="3"/>
  <c r="C11" i="3"/>
  <c r="L9" i="3"/>
  <c r="K8" i="3"/>
  <c r="I8" i="3"/>
  <c r="G8" i="3"/>
  <c r="C7" i="3"/>
  <c r="C5" i="3"/>
  <c r="L6" i="3"/>
  <c r="G5" i="3"/>
  <c r="I5" i="3"/>
  <c r="K5" i="3"/>
  <c r="L4" i="3"/>
  <c r="K4" i="3"/>
  <c r="P4" i="5"/>
  <c r="P57" i="5" s="1"/>
  <c r="P43" i="5"/>
  <c r="J4" i="3"/>
  <c r="N4" i="5"/>
  <c r="N43" i="5"/>
  <c r="I4" i="3"/>
  <c r="L4" i="5"/>
  <c r="H4" i="3"/>
  <c r="J4" i="5"/>
  <c r="J57" i="5"/>
  <c r="G4" i="3"/>
  <c r="H4" i="5"/>
  <c r="H13" i="5" s="1"/>
  <c r="H43" i="5"/>
  <c r="E4" i="3"/>
  <c r="D4" i="5"/>
  <c r="B4" i="3"/>
  <c r="F139" i="2"/>
  <c r="E139" i="2"/>
  <c r="D139" i="2"/>
  <c r="C139" i="2"/>
  <c r="H138" i="2"/>
  <c r="J138" i="2" s="1"/>
  <c r="B138" i="2"/>
  <c r="H137" i="2"/>
  <c r="B137" i="2"/>
  <c r="B139" i="2"/>
  <c r="L136" i="2"/>
  <c r="K136" i="2"/>
  <c r="J136" i="2"/>
  <c r="I136" i="2"/>
  <c r="H136" i="2"/>
  <c r="G136" i="2"/>
  <c r="E136" i="2"/>
  <c r="D136" i="2"/>
  <c r="C136" i="2"/>
  <c r="B136" i="2"/>
  <c r="F134" i="2"/>
  <c r="E134" i="2"/>
  <c r="D134" i="2"/>
  <c r="C134" i="2"/>
  <c r="H133" i="2"/>
  <c r="J133" i="2" s="1"/>
  <c r="B133" i="2"/>
  <c r="H132" i="2"/>
  <c r="J132" i="2"/>
  <c r="B132" i="2"/>
  <c r="B134" i="2" s="1"/>
  <c r="L131" i="2"/>
  <c r="K131" i="2"/>
  <c r="J131" i="2"/>
  <c r="I131" i="2"/>
  <c r="H131" i="2"/>
  <c r="G131" i="2"/>
  <c r="E131" i="2"/>
  <c r="D131" i="2"/>
  <c r="C131" i="2"/>
  <c r="B131" i="2"/>
  <c r="F129" i="2"/>
  <c r="E129" i="2"/>
  <c r="D129" i="2"/>
  <c r="C129" i="2"/>
  <c r="H128" i="2"/>
  <c r="J128" i="2" s="1"/>
  <c r="B128" i="2"/>
  <c r="H127" i="2"/>
  <c r="B127" i="2"/>
  <c r="L126" i="2"/>
  <c r="K126" i="2"/>
  <c r="J126" i="2"/>
  <c r="I126" i="2"/>
  <c r="H126" i="2"/>
  <c r="G126" i="2"/>
  <c r="E126" i="2"/>
  <c r="D126" i="2"/>
  <c r="C126" i="2"/>
  <c r="B126" i="2"/>
  <c r="F124" i="2"/>
  <c r="E124" i="2"/>
  <c r="D124" i="2"/>
  <c r="C124" i="2"/>
  <c r="H123" i="2"/>
  <c r="J123" i="2" s="1"/>
  <c r="B123" i="2"/>
  <c r="H122" i="2"/>
  <c r="J122" i="2"/>
  <c r="B122" i="2"/>
  <c r="H121" i="2"/>
  <c r="J121" i="2"/>
  <c r="B121" i="2"/>
  <c r="H120" i="2"/>
  <c r="J120" i="2" s="1"/>
  <c r="B120" i="2"/>
  <c r="B124" i="2" s="1"/>
  <c r="L119" i="2"/>
  <c r="K119" i="2"/>
  <c r="J119" i="2"/>
  <c r="I119" i="2"/>
  <c r="H119" i="2"/>
  <c r="G119" i="2"/>
  <c r="E119" i="2"/>
  <c r="D119" i="2"/>
  <c r="C119" i="2"/>
  <c r="B119" i="2"/>
  <c r="F117" i="2"/>
  <c r="E117" i="2"/>
  <c r="D117" i="2"/>
  <c r="C117" i="2"/>
  <c r="H116" i="2"/>
  <c r="J116" i="2"/>
  <c r="B116" i="2"/>
  <c r="H115" i="2"/>
  <c r="J115" i="2" s="1"/>
  <c r="B115" i="2"/>
  <c r="B117" i="2" s="1"/>
  <c r="L114" i="2"/>
  <c r="K114" i="2"/>
  <c r="J114" i="2"/>
  <c r="I114" i="2"/>
  <c r="H114" i="2"/>
  <c r="G114" i="2"/>
  <c r="E114" i="2"/>
  <c r="D114" i="2"/>
  <c r="C114" i="2"/>
  <c r="B114" i="2"/>
  <c r="F112" i="2"/>
  <c r="E112" i="2"/>
  <c r="C112" i="2"/>
  <c r="H111" i="2"/>
  <c r="J111" i="2"/>
  <c r="H110" i="2"/>
  <c r="J110" i="2"/>
  <c r="H109" i="2"/>
  <c r="J109" i="2" s="1"/>
  <c r="H108" i="2"/>
  <c r="J108" i="2"/>
  <c r="H107" i="2"/>
  <c r="J106" i="2"/>
  <c r="H106" i="2"/>
  <c r="E106" i="2"/>
  <c r="C106" i="2"/>
  <c r="F104" i="2"/>
  <c r="E104" i="2"/>
  <c r="D104" i="2"/>
  <c r="C104" i="2"/>
  <c r="I103" i="2"/>
  <c r="H103" i="2"/>
  <c r="J103" i="2"/>
  <c r="K103" i="2" s="1"/>
  <c r="H102" i="2"/>
  <c r="B102" i="2"/>
  <c r="B104" i="2" s="1"/>
  <c r="L101" i="2"/>
  <c r="K101" i="2"/>
  <c r="J101" i="2"/>
  <c r="I101" i="2"/>
  <c r="H101" i="2"/>
  <c r="G101" i="2"/>
  <c r="E101" i="2"/>
  <c r="D101" i="2"/>
  <c r="C101" i="2"/>
  <c r="B101" i="2"/>
  <c r="F98" i="2"/>
  <c r="E98" i="2"/>
  <c r="D98" i="2"/>
  <c r="C98" i="2"/>
  <c r="H97" i="2"/>
  <c r="J97" i="2" s="1"/>
  <c r="B97" i="2"/>
  <c r="H96" i="2"/>
  <c r="J96" i="2"/>
  <c r="B96" i="2"/>
  <c r="H95" i="2"/>
  <c r="J95" i="2"/>
  <c r="B95" i="2"/>
  <c r="H94" i="2"/>
  <c r="J94" i="2" s="1"/>
  <c r="B94" i="2"/>
  <c r="H93" i="2"/>
  <c r="J93" i="2" s="1"/>
  <c r="B93" i="2"/>
  <c r="H92" i="2"/>
  <c r="J92" i="2"/>
  <c r="B92" i="2"/>
  <c r="H91" i="2"/>
  <c r="J91" i="2"/>
  <c r="B91" i="2"/>
  <c r="H90" i="2"/>
  <c r="J90" i="2" s="1"/>
  <c r="B90" i="2"/>
  <c r="H89" i="2"/>
  <c r="J89" i="2" s="1"/>
  <c r="B89" i="2"/>
  <c r="H88" i="2"/>
  <c r="J88" i="2"/>
  <c r="B88" i="2"/>
  <c r="H87" i="2"/>
  <c r="J87" i="2"/>
  <c r="B87" i="2"/>
  <c r="H86" i="2"/>
  <c r="J86" i="2" s="1"/>
  <c r="B86" i="2"/>
  <c r="H85" i="2"/>
  <c r="J85" i="2" s="1"/>
  <c r="B85" i="2"/>
  <c r="H84" i="2"/>
  <c r="J84" i="2"/>
  <c r="B84" i="2"/>
  <c r="H83" i="2"/>
  <c r="J83" i="2"/>
  <c r="B83" i="2"/>
  <c r="H82" i="2"/>
  <c r="J82" i="2"/>
  <c r="B82" i="2"/>
  <c r="H81" i="2"/>
  <c r="J81" i="2" s="1"/>
  <c r="B81" i="2"/>
  <c r="H80" i="2"/>
  <c r="J80" i="2"/>
  <c r="B80" i="2"/>
  <c r="H79" i="2"/>
  <c r="J79" i="2"/>
  <c r="B79" i="2"/>
  <c r="H78" i="2"/>
  <c r="J78" i="2" s="1"/>
  <c r="B78" i="2"/>
  <c r="H77" i="2"/>
  <c r="J77" i="2" s="1"/>
  <c r="B77" i="2"/>
  <c r="H76" i="2"/>
  <c r="J76" i="2" s="1"/>
  <c r="B76" i="2"/>
  <c r="H75" i="2"/>
  <c r="J75" i="2"/>
  <c r="B75" i="2"/>
  <c r="H74" i="2"/>
  <c r="J74" i="2" s="1"/>
  <c r="B74" i="2"/>
  <c r="H73" i="2"/>
  <c r="J73" i="2" s="1"/>
  <c r="B73" i="2"/>
  <c r="L72" i="2"/>
  <c r="K72" i="2"/>
  <c r="J72" i="2"/>
  <c r="I72" i="2"/>
  <c r="H72" i="2"/>
  <c r="G72" i="2"/>
  <c r="E72" i="2"/>
  <c r="D72" i="2"/>
  <c r="C72" i="2"/>
  <c r="B72" i="2"/>
  <c r="H70" i="2"/>
  <c r="J70" i="2"/>
  <c r="B70" i="2"/>
  <c r="L69" i="2"/>
  <c r="K69" i="2"/>
  <c r="J69" i="2"/>
  <c r="I69" i="2"/>
  <c r="H69" i="2"/>
  <c r="G69" i="2"/>
  <c r="E69" i="2"/>
  <c r="D69" i="2"/>
  <c r="C69" i="2"/>
  <c r="B69" i="2"/>
  <c r="H67" i="2"/>
  <c r="H66" i="2"/>
  <c r="J66" i="2" s="1"/>
  <c r="F65" i="2"/>
  <c r="E65" i="2"/>
  <c r="C65" i="2"/>
  <c r="L64" i="2"/>
  <c r="K64" i="2"/>
  <c r="J64" i="2"/>
  <c r="I64" i="2"/>
  <c r="H64" i="2"/>
  <c r="G64" i="2"/>
  <c r="E64" i="2"/>
  <c r="D64" i="2"/>
  <c r="C64" i="2"/>
  <c r="B64" i="2"/>
  <c r="H62" i="2"/>
  <c r="J62" i="2"/>
  <c r="H61" i="2"/>
  <c r="J61" i="2"/>
  <c r="H60" i="2"/>
  <c r="F60" i="2"/>
  <c r="E60" i="2"/>
  <c r="C60" i="2"/>
  <c r="L59" i="2"/>
  <c r="K59" i="2"/>
  <c r="J59" i="2"/>
  <c r="I59" i="2"/>
  <c r="H59" i="2"/>
  <c r="G59" i="2"/>
  <c r="E59" i="2"/>
  <c r="D59" i="2"/>
  <c r="C59" i="2"/>
  <c r="B59" i="2"/>
  <c r="F57" i="2"/>
  <c r="E57" i="2"/>
  <c r="C57" i="2"/>
  <c r="H56" i="2"/>
  <c r="J56" i="2"/>
  <c r="H55" i="2"/>
  <c r="J55" i="2" s="1"/>
  <c r="H54" i="2"/>
  <c r="J54" i="2"/>
  <c r="H53" i="2"/>
  <c r="J53" i="2" s="1"/>
  <c r="H52" i="2"/>
  <c r="J52" i="2"/>
  <c r="H51" i="2"/>
  <c r="J51" i="2" s="1"/>
  <c r="H50" i="2"/>
  <c r="J50" i="2"/>
  <c r="J49" i="2"/>
  <c r="H49" i="2"/>
  <c r="E49" i="2"/>
  <c r="C49" i="2"/>
  <c r="F47" i="2"/>
  <c r="E47" i="2"/>
  <c r="C47" i="2"/>
  <c r="H46" i="2"/>
  <c r="J46" i="2" s="1"/>
  <c r="H45" i="2"/>
  <c r="J44" i="2"/>
  <c r="H44" i="2"/>
  <c r="E44" i="2"/>
  <c r="C44" i="2"/>
  <c r="F42" i="2"/>
  <c r="E42" i="2"/>
  <c r="E6" i="2"/>
  <c r="D42" i="2"/>
  <c r="C42" i="2"/>
  <c r="H41" i="2"/>
  <c r="H40" i="2"/>
  <c r="H39" i="2"/>
  <c r="H38" i="2"/>
  <c r="H37" i="2"/>
  <c r="H36" i="2"/>
  <c r="H42" i="2" s="1"/>
  <c r="H6" i="2" s="1"/>
  <c r="B36" i="2"/>
  <c r="B42" i="2"/>
  <c r="L35" i="2"/>
  <c r="K35" i="2"/>
  <c r="J35" i="2"/>
  <c r="I35" i="2"/>
  <c r="H35" i="2"/>
  <c r="G35" i="2"/>
  <c r="E35" i="2"/>
  <c r="D35" i="2"/>
  <c r="C35" i="2"/>
  <c r="B35" i="2"/>
  <c r="F33" i="2"/>
  <c r="E33" i="2"/>
  <c r="E5" i="2"/>
  <c r="D33" i="2"/>
  <c r="C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B10" i="2"/>
  <c r="B33" i="2"/>
  <c r="L9" i="2"/>
  <c r="K9" i="2"/>
  <c r="J9" i="2"/>
  <c r="I9" i="2"/>
  <c r="H9" i="2"/>
  <c r="G9" i="2"/>
  <c r="E9" i="2"/>
  <c r="D9" i="2"/>
  <c r="C9" i="2"/>
  <c r="B9" i="2"/>
  <c r="F7" i="2"/>
  <c r="C7" i="2"/>
  <c r="B7" i="2"/>
  <c r="D6" i="2"/>
  <c r="D5" i="2"/>
  <c r="F4" i="2"/>
  <c r="F35" i="2" s="1"/>
  <c r="U139" i="1"/>
  <c r="T139" i="1"/>
  <c r="S139" i="1"/>
  <c r="R139" i="1"/>
  <c r="Q139" i="1"/>
  <c r="P139" i="1"/>
  <c r="O139" i="1"/>
  <c r="N139" i="1"/>
  <c r="M139" i="1"/>
  <c r="J139" i="1"/>
  <c r="H139" i="1"/>
  <c r="F139" i="1"/>
  <c r="E139" i="1"/>
  <c r="D139" i="1"/>
  <c r="C139" i="1"/>
  <c r="L138" i="1"/>
  <c r="L139" i="1"/>
  <c r="K138" i="1"/>
  <c r="I138" i="1"/>
  <c r="G138" i="1"/>
  <c r="G138" i="2"/>
  <c r="B138" i="1"/>
  <c r="K137" i="1"/>
  <c r="K139" i="1" s="1"/>
  <c r="I137" i="1"/>
  <c r="I139" i="1" s="1"/>
  <c r="G137" i="1"/>
  <c r="G137" i="2"/>
  <c r="B137" i="1"/>
  <c r="B139" i="1"/>
  <c r="L136" i="1"/>
  <c r="K136" i="1"/>
  <c r="J136" i="1"/>
  <c r="I136" i="1"/>
  <c r="H136" i="1"/>
  <c r="G136" i="1"/>
  <c r="E136" i="1"/>
  <c r="D136" i="1"/>
  <c r="C136" i="1"/>
  <c r="B136" i="1"/>
  <c r="U134" i="1"/>
  <c r="T134" i="1"/>
  <c r="S134" i="1"/>
  <c r="R134" i="1"/>
  <c r="Q134" i="1"/>
  <c r="P134" i="1"/>
  <c r="O134" i="1"/>
  <c r="N134" i="1"/>
  <c r="M134" i="1"/>
  <c r="J134" i="1"/>
  <c r="H134" i="1"/>
  <c r="F134" i="1"/>
  <c r="E134" i="1"/>
  <c r="D134" i="1"/>
  <c r="C134" i="1"/>
  <c r="L133" i="1"/>
  <c r="K133" i="1"/>
  <c r="I133" i="1"/>
  <c r="G133" i="1"/>
  <c r="G133" i="2"/>
  <c r="B133" i="1"/>
  <c r="L132" i="1"/>
  <c r="L134" i="1"/>
  <c r="K132" i="1"/>
  <c r="B132" i="1"/>
  <c r="B134" i="1"/>
  <c r="L131" i="1"/>
  <c r="K131" i="1"/>
  <c r="J131" i="1"/>
  <c r="I131" i="1"/>
  <c r="H131" i="1"/>
  <c r="G131" i="1"/>
  <c r="E131" i="1"/>
  <c r="D131" i="1"/>
  <c r="C131" i="1"/>
  <c r="B131" i="1"/>
  <c r="U129" i="1"/>
  <c r="T129" i="1"/>
  <c r="S129" i="1"/>
  <c r="R129" i="1"/>
  <c r="Q129" i="1"/>
  <c r="P129" i="1"/>
  <c r="O129" i="1"/>
  <c r="N129" i="1"/>
  <c r="M129" i="1"/>
  <c r="J129" i="1"/>
  <c r="H129" i="1"/>
  <c r="F129" i="1"/>
  <c r="E129" i="1"/>
  <c r="D129" i="1"/>
  <c r="C129" i="1"/>
  <c r="L128" i="1"/>
  <c r="K128" i="1"/>
  <c r="B128" i="1"/>
  <c r="L127" i="1"/>
  <c r="L129" i="1" s="1"/>
  <c r="K127" i="1"/>
  <c r="I127" i="1"/>
  <c r="G127" i="1"/>
  <c r="B127" i="1"/>
  <c r="B129" i="1"/>
  <c r="L126" i="1"/>
  <c r="K126" i="1"/>
  <c r="J126" i="1"/>
  <c r="I126" i="1"/>
  <c r="H126" i="1"/>
  <c r="G126" i="1"/>
  <c r="E126" i="1"/>
  <c r="D126" i="1"/>
  <c r="C126" i="1"/>
  <c r="B126" i="1"/>
  <c r="U124" i="1"/>
  <c r="T124" i="1"/>
  <c r="S124" i="1"/>
  <c r="R124" i="1"/>
  <c r="Q124" i="1"/>
  <c r="P124" i="1"/>
  <c r="O124" i="1"/>
  <c r="N124" i="1"/>
  <c r="M124" i="1"/>
  <c r="J124" i="1"/>
  <c r="H124" i="1"/>
  <c r="F124" i="1"/>
  <c r="E124" i="1"/>
  <c r="D124" i="1"/>
  <c r="C124" i="1"/>
  <c r="L123" i="1"/>
  <c r="K123" i="1"/>
  <c r="I123" i="1"/>
  <c r="G123" i="1"/>
  <c r="G123" i="2"/>
  <c r="I123" i="2"/>
  <c r="B123" i="1"/>
  <c r="L122" i="1"/>
  <c r="K122" i="1"/>
  <c r="G122" i="1"/>
  <c r="G122" i="2"/>
  <c r="B122" i="1"/>
  <c r="L121" i="1"/>
  <c r="K121" i="1"/>
  <c r="G121" i="1"/>
  <c r="G121" i="2"/>
  <c r="I121" i="2"/>
  <c r="B121" i="1"/>
  <c r="L120" i="1"/>
  <c r="L124" i="1" s="1"/>
  <c r="K120" i="1"/>
  <c r="I120" i="1"/>
  <c r="G120" i="1"/>
  <c r="G120" i="2"/>
  <c r="B120" i="1"/>
  <c r="B124" i="1"/>
  <c r="L119" i="1"/>
  <c r="K119" i="1"/>
  <c r="J119" i="1"/>
  <c r="I119" i="1"/>
  <c r="H119" i="1"/>
  <c r="G119" i="1"/>
  <c r="E119" i="1"/>
  <c r="D119" i="1"/>
  <c r="C119" i="1"/>
  <c r="B119" i="1"/>
  <c r="U117" i="1"/>
  <c r="T117" i="1"/>
  <c r="S117" i="1"/>
  <c r="R117" i="1"/>
  <c r="Q117" i="1"/>
  <c r="P117" i="1"/>
  <c r="O117" i="1"/>
  <c r="N117" i="1"/>
  <c r="M117" i="1"/>
  <c r="J117" i="1"/>
  <c r="H117" i="1"/>
  <c r="F117" i="1"/>
  <c r="E117" i="1"/>
  <c r="D117" i="1"/>
  <c r="C117" i="1"/>
  <c r="L116" i="1"/>
  <c r="K116" i="1"/>
  <c r="I116" i="1"/>
  <c r="G116" i="1"/>
  <c r="G116" i="2"/>
  <c r="B116" i="1"/>
  <c r="L115" i="1"/>
  <c r="L117" i="1" s="1"/>
  <c r="K115" i="1"/>
  <c r="B115" i="1"/>
  <c r="B117" i="1"/>
  <c r="L114" i="1"/>
  <c r="K114" i="1"/>
  <c r="J114" i="1"/>
  <c r="I114" i="1"/>
  <c r="H114" i="1"/>
  <c r="G114" i="1"/>
  <c r="E114" i="1"/>
  <c r="D114" i="1"/>
  <c r="C114" i="1"/>
  <c r="B114" i="1"/>
  <c r="U112" i="1"/>
  <c r="T112" i="1"/>
  <c r="S112" i="1"/>
  <c r="R112" i="1"/>
  <c r="Q112" i="1"/>
  <c r="P112" i="1"/>
  <c r="O112" i="1"/>
  <c r="N112" i="1"/>
  <c r="M112" i="1"/>
  <c r="J112" i="1"/>
  <c r="H112" i="1"/>
  <c r="F112" i="1"/>
  <c r="E112" i="1"/>
  <c r="C112" i="1"/>
  <c r="L111" i="1"/>
  <c r="L110" i="1"/>
  <c r="L109" i="1"/>
  <c r="L108" i="1"/>
  <c r="L107" i="1"/>
  <c r="L112" i="1"/>
  <c r="L106" i="1"/>
  <c r="J106" i="1"/>
  <c r="H106" i="1"/>
  <c r="E106" i="1"/>
  <c r="C106" i="1"/>
  <c r="U104" i="1"/>
  <c r="T104" i="1"/>
  <c r="S104" i="1"/>
  <c r="R104" i="1"/>
  <c r="Q104" i="1"/>
  <c r="P104" i="1"/>
  <c r="O104" i="1"/>
  <c r="N104" i="1"/>
  <c r="M104" i="1"/>
  <c r="J104" i="1"/>
  <c r="H104" i="1"/>
  <c r="F104" i="1"/>
  <c r="E104" i="1"/>
  <c r="D104" i="1"/>
  <c r="C104" i="1"/>
  <c r="L103" i="1"/>
  <c r="L102" i="1"/>
  <c r="L104" i="1"/>
  <c r="K102" i="1"/>
  <c r="K104" i="1"/>
  <c r="B102" i="1"/>
  <c r="B104" i="1"/>
  <c r="L101" i="1"/>
  <c r="K101" i="1"/>
  <c r="J101" i="1"/>
  <c r="I101" i="1"/>
  <c r="H101" i="1"/>
  <c r="G101" i="1"/>
  <c r="E101" i="1"/>
  <c r="D101" i="1"/>
  <c r="C101" i="1"/>
  <c r="B101" i="1"/>
  <c r="U98" i="1"/>
  <c r="T98" i="1"/>
  <c r="S98" i="1"/>
  <c r="R98" i="1"/>
  <c r="Q98" i="1"/>
  <c r="P98" i="1"/>
  <c r="O98" i="1"/>
  <c r="N98" i="1"/>
  <c r="M98" i="1"/>
  <c r="J98" i="1"/>
  <c r="H98" i="1"/>
  <c r="F98" i="1"/>
  <c r="E98" i="1"/>
  <c r="D98" i="1"/>
  <c r="T10" i="3"/>
  <c r="T8" i="3"/>
  <c r="C98" i="1"/>
  <c r="L97" i="1"/>
  <c r="K97" i="1"/>
  <c r="I97" i="1"/>
  <c r="G97" i="1"/>
  <c r="G97" i="2" s="1"/>
  <c r="I97" i="2" s="1"/>
  <c r="L97" i="2" s="1"/>
  <c r="B97" i="1"/>
  <c r="L96" i="1"/>
  <c r="K96" i="1"/>
  <c r="B96" i="1"/>
  <c r="L95" i="1"/>
  <c r="K95" i="1"/>
  <c r="I95" i="1"/>
  <c r="G95" i="1"/>
  <c r="G95" i="2"/>
  <c r="B95" i="1"/>
  <c r="L94" i="1"/>
  <c r="K94" i="1"/>
  <c r="I94" i="1"/>
  <c r="B94" i="1"/>
  <c r="L93" i="1"/>
  <c r="K93" i="1"/>
  <c r="G93" i="1"/>
  <c r="G93" i="2"/>
  <c r="I93" i="2"/>
  <c r="I93" i="1"/>
  <c r="B93" i="1"/>
  <c r="L92" i="1"/>
  <c r="K92" i="1"/>
  <c r="I92" i="1"/>
  <c r="G92" i="1"/>
  <c r="G92" i="2"/>
  <c r="I92" i="2"/>
  <c r="L92" i="2"/>
  <c r="B92" i="1"/>
  <c r="L91" i="1"/>
  <c r="K91" i="1"/>
  <c r="G91" i="1"/>
  <c r="G91" i="2"/>
  <c r="I91" i="2"/>
  <c r="I91" i="1"/>
  <c r="B91" i="1"/>
  <c r="L90" i="1"/>
  <c r="K90" i="1"/>
  <c r="I90" i="1"/>
  <c r="B90" i="1"/>
  <c r="L89" i="1"/>
  <c r="K89" i="1"/>
  <c r="I89" i="1"/>
  <c r="G89" i="1"/>
  <c r="G89" i="2" s="1"/>
  <c r="I89" i="2" s="1"/>
  <c r="L89" i="2" s="1"/>
  <c r="B89" i="1"/>
  <c r="L88" i="1"/>
  <c r="K88" i="1"/>
  <c r="B88" i="1"/>
  <c r="L87" i="1"/>
  <c r="K87" i="1"/>
  <c r="I87" i="1"/>
  <c r="G87" i="1"/>
  <c r="G87" i="2"/>
  <c r="B87" i="1"/>
  <c r="L86" i="1"/>
  <c r="K86" i="1"/>
  <c r="I86" i="1"/>
  <c r="B86" i="1"/>
  <c r="L85" i="1"/>
  <c r="K85" i="1"/>
  <c r="G85" i="1"/>
  <c r="G85" i="2"/>
  <c r="I85" i="2"/>
  <c r="L85" i="2"/>
  <c r="I85" i="1"/>
  <c r="B85" i="1"/>
  <c r="L84" i="1"/>
  <c r="K84" i="1"/>
  <c r="I84" i="1"/>
  <c r="G84" i="1"/>
  <c r="G84" i="2"/>
  <c r="B84" i="1"/>
  <c r="L83" i="1"/>
  <c r="K83" i="1"/>
  <c r="G83" i="1"/>
  <c r="G83" i="2"/>
  <c r="I83" i="2"/>
  <c r="L83" i="2"/>
  <c r="I83" i="1"/>
  <c r="B83" i="1"/>
  <c r="L82" i="1"/>
  <c r="K82" i="1"/>
  <c r="I82" i="1"/>
  <c r="G82" i="1"/>
  <c r="G82" i="2"/>
  <c r="B82" i="1"/>
  <c r="L81" i="1"/>
  <c r="K81" i="1"/>
  <c r="I81" i="1"/>
  <c r="G81" i="1"/>
  <c r="G81" i="2"/>
  <c r="I81" i="2"/>
  <c r="L81" i="2"/>
  <c r="B81" i="1"/>
  <c r="L80" i="1"/>
  <c r="K80" i="1"/>
  <c r="B80" i="1"/>
  <c r="L79" i="1"/>
  <c r="K79" i="1"/>
  <c r="G79" i="1"/>
  <c r="G79" i="2"/>
  <c r="I79" i="1"/>
  <c r="B79" i="1"/>
  <c r="L78" i="1"/>
  <c r="K78" i="1"/>
  <c r="I78" i="1"/>
  <c r="B78" i="1"/>
  <c r="L77" i="1"/>
  <c r="K77" i="1"/>
  <c r="G77" i="1"/>
  <c r="G77" i="2"/>
  <c r="I77" i="2" s="1"/>
  <c r="L77" i="2" s="1"/>
  <c r="I77" i="1"/>
  <c r="B77" i="1"/>
  <c r="L76" i="1"/>
  <c r="K76" i="1"/>
  <c r="I76" i="1"/>
  <c r="G76" i="1"/>
  <c r="G76" i="2"/>
  <c r="I76" i="2"/>
  <c r="L76" i="2"/>
  <c r="B76" i="1"/>
  <c r="L75" i="1"/>
  <c r="K75" i="1"/>
  <c r="G75" i="1"/>
  <c r="G75" i="2"/>
  <c r="I75" i="2"/>
  <c r="L75" i="2"/>
  <c r="I75" i="1"/>
  <c r="B75" i="1"/>
  <c r="L74" i="1"/>
  <c r="K74" i="1"/>
  <c r="I74" i="1"/>
  <c r="G74" i="1"/>
  <c r="G74" i="2"/>
  <c r="B74" i="1"/>
  <c r="L73" i="1"/>
  <c r="L98" i="1" s="1"/>
  <c r="K73" i="1"/>
  <c r="K98" i="1" s="1"/>
  <c r="I73" i="1"/>
  <c r="G73" i="1"/>
  <c r="B73" i="1"/>
  <c r="L72" i="1"/>
  <c r="K72" i="1"/>
  <c r="J72" i="1"/>
  <c r="I72" i="1"/>
  <c r="H72" i="1"/>
  <c r="G72" i="1"/>
  <c r="E72" i="1"/>
  <c r="D72" i="1"/>
  <c r="C72" i="1"/>
  <c r="B72" i="1"/>
  <c r="L70" i="1"/>
  <c r="K70" i="1"/>
  <c r="I70" i="1"/>
  <c r="G70" i="1"/>
  <c r="G70" i="2"/>
  <c r="I70" i="2"/>
  <c r="B70" i="1"/>
  <c r="L69" i="1"/>
  <c r="K69" i="1"/>
  <c r="J69" i="1"/>
  <c r="I69" i="1"/>
  <c r="H69" i="1"/>
  <c r="G69" i="1"/>
  <c r="E69" i="1"/>
  <c r="D69" i="1"/>
  <c r="C69" i="1"/>
  <c r="B69" i="1"/>
  <c r="L67" i="1"/>
  <c r="L66" i="1"/>
  <c r="U65" i="1"/>
  <c r="T65" i="1"/>
  <c r="S65" i="1"/>
  <c r="R65" i="1"/>
  <c r="Q65" i="1"/>
  <c r="P65" i="1"/>
  <c r="O65" i="1"/>
  <c r="N65" i="1"/>
  <c r="M65" i="1"/>
  <c r="L65" i="1"/>
  <c r="J65" i="1"/>
  <c r="H65" i="1"/>
  <c r="F65" i="1"/>
  <c r="E65" i="1"/>
  <c r="C65" i="1"/>
  <c r="L64" i="1"/>
  <c r="K64" i="1"/>
  <c r="J64" i="1"/>
  <c r="I64" i="1"/>
  <c r="H64" i="1"/>
  <c r="G64" i="1"/>
  <c r="E64" i="1"/>
  <c r="D64" i="1"/>
  <c r="C64" i="1"/>
  <c r="B64" i="1"/>
  <c r="L62" i="1"/>
  <c r="M19" i="3"/>
  <c r="L61" i="1"/>
  <c r="U60" i="1"/>
  <c r="T60" i="1"/>
  <c r="S60" i="1"/>
  <c r="R60" i="1"/>
  <c r="Q60" i="1"/>
  <c r="P60" i="1"/>
  <c r="O60" i="1"/>
  <c r="N60" i="1"/>
  <c r="M60" i="1"/>
  <c r="J60" i="1"/>
  <c r="H60" i="1"/>
  <c r="F60" i="1"/>
  <c r="E60" i="1"/>
  <c r="C60" i="1"/>
  <c r="L59" i="1"/>
  <c r="K59" i="1"/>
  <c r="J59" i="1"/>
  <c r="I59" i="1"/>
  <c r="H59" i="1"/>
  <c r="G59" i="1"/>
  <c r="E59" i="1"/>
  <c r="D59" i="1"/>
  <c r="C59" i="1"/>
  <c r="B59" i="1"/>
  <c r="U57" i="1"/>
  <c r="T57" i="1"/>
  <c r="S57" i="1"/>
  <c r="R57" i="1"/>
  <c r="Q57" i="1"/>
  <c r="P57" i="1"/>
  <c r="O57" i="1"/>
  <c r="N57" i="1"/>
  <c r="M57" i="1"/>
  <c r="J57" i="1"/>
  <c r="H57" i="1"/>
  <c r="F57" i="1"/>
  <c r="E57" i="1"/>
  <c r="C57" i="1"/>
  <c r="L56" i="1"/>
  <c r="L55" i="1"/>
  <c r="L54" i="1"/>
  <c r="L53" i="1"/>
  <c r="L52" i="1"/>
  <c r="L51" i="1"/>
  <c r="L50" i="1"/>
  <c r="L57" i="1" s="1"/>
  <c r="L49" i="1"/>
  <c r="J49" i="1"/>
  <c r="H49" i="1"/>
  <c r="E49" i="1"/>
  <c r="C49" i="1"/>
  <c r="U47" i="1"/>
  <c r="T47" i="1"/>
  <c r="S47" i="1"/>
  <c r="R47" i="1"/>
  <c r="Q47" i="1"/>
  <c r="P47" i="1"/>
  <c r="O47" i="1"/>
  <c r="N47" i="1"/>
  <c r="M47" i="1"/>
  <c r="J47" i="1"/>
  <c r="H47" i="1"/>
  <c r="F47" i="1"/>
  <c r="E47" i="1"/>
  <c r="C47" i="1"/>
  <c r="L46" i="1"/>
  <c r="L45" i="1"/>
  <c r="L47" i="1" s="1"/>
  <c r="L44" i="1"/>
  <c r="J44" i="1"/>
  <c r="H44" i="1"/>
  <c r="E44" i="1"/>
  <c r="C44" i="1"/>
  <c r="U42" i="1"/>
  <c r="T42" i="1"/>
  <c r="S42" i="1"/>
  <c r="R42" i="1"/>
  <c r="Q42" i="1"/>
  <c r="P42" i="1"/>
  <c r="P6" i="1"/>
  <c r="O42" i="1"/>
  <c r="N42" i="1"/>
  <c r="N6" i="1"/>
  <c r="M42" i="1"/>
  <c r="J42" i="1"/>
  <c r="H42" i="1"/>
  <c r="F42" i="1"/>
  <c r="E42" i="1"/>
  <c r="D42" i="1"/>
  <c r="C42" i="1"/>
  <c r="L41" i="1"/>
  <c r="L40" i="1"/>
  <c r="L39" i="1"/>
  <c r="L38" i="1"/>
  <c r="L37" i="1"/>
  <c r="L36" i="1"/>
  <c r="L42" i="1" s="1"/>
  <c r="L6" i="1" s="1"/>
  <c r="K36" i="1"/>
  <c r="K42" i="1" s="1"/>
  <c r="I36" i="1"/>
  <c r="I42" i="1" s="1"/>
  <c r="G36" i="1"/>
  <c r="B36" i="1"/>
  <c r="B42" i="1"/>
  <c r="L35" i="1"/>
  <c r="K35" i="1"/>
  <c r="J35" i="1"/>
  <c r="I35" i="1"/>
  <c r="H35" i="1"/>
  <c r="G35" i="1"/>
  <c r="E35" i="1"/>
  <c r="D35" i="1"/>
  <c r="C35" i="1"/>
  <c r="B35" i="1"/>
  <c r="U33" i="1"/>
  <c r="T33" i="1"/>
  <c r="S33" i="1"/>
  <c r="R33" i="1"/>
  <c r="Q33" i="1"/>
  <c r="P33" i="1"/>
  <c r="P5" i="1"/>
  <c r="O33" i="1"/>
  <c r="N33" i="1"/>
  <c r="N5" i="1"/>
  <c r="N7" i="1"/>
  <c r="M33" i="1"/>
  <c r="J33" i="1"/>
  <c r="H33" i="1"/>
  <c r="H5" i="1"/>
  <c r="F33" i="1"/>
  <c r="E33" i="1"/>
  <c r="E5" i="1"/>
  <c r="D33" i="1"/>
  <c r="C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33" i="1"/>
  <c r="L5" i="1"/>
  <c r="L7" i="1"/>
  <c r="K10" i="1"/>
  <c r="K33" i="1"/>
  <c r="K5" i="1"/>
  <c r="I10" i="1"/>
  <c r="I33" i="1" s="1"/>
  <c r="G10" i="1"/>
  <c r="G33" i="1"/>
  <c r="G5" i="1"/>
  <c r="B10" i="1"/>
  <c r="B33" i="1" s="1"/>
  <c r="L9" i="1"/>
  <c r="K9" i="1"/>
  <c r="J9" i="1"/>
  <c r="I9" i="1"/>
  <c r="H9" i="1"/>
  <c r="G9" i="1"/>
  <c r="E9" i="1"/>
  <c r="D9" i="1"/>
  <c r="C9" i="1"/>
  <c r="C4" i="4"/>
  <c r="B9" i="1"/>
  <c r="F7" i="1"/>
  <c r="C7" i="1"/>
  <c r="B7" i="1"/>
  <c r="U6" i="1"/>
  <c r="T6" i="1"/>
  <c r="S6" i="1"/>
  <c r="R6" i="1"/>
  <c r="Q6" i="1"/>
  <c r="O6" i="1"/>
  <c r="M6" i="1"/>
  <c r="K6" i="1"/>
  <c r="K7" i="1" s="1"/>
  <c r="J6" i="1"/>
  <c r="I6" i="1"/>
  <c r="H6" i="1"/>
  <c r="H7" i="1" s="1"/>
  <c r="E6" i="1"/>
  <c r="E7" i="1" s="1"/>
  <c r="D6" i="1"/>
  <c r="U5" i="1"/>
  <c r="U7" i="1"/>
  <c r="T5" i="1"/>
  <c r="T7" i="1"/>
  <c r="S5" i="1"/>
  <c r="S7" i="1"/>
  <c r="R5" i="1"/>
  <c r="R7" i="1"/>
  <c r="Q5" i="1"/>
  <c r="Q7" i="1"/>
  <c r="O5" i="1"/>
  <c r="O7" i="1" s="1"/>
  <c r="M5" i="1"/>
  <c r="M7" i="1"/>
  <c r="J5" i="1"/>
  <c r="J7" i="1"/>
  <c r="I5" i="1"/>
  <c r="J7" i="3"/>
  <c r="J5" i="3"/>
  <c r="D5" i="1"/>
  <c r="M4" i="1"/>
  <c r="M136" i="1" s="1"/>
  <c r="M44" i="1"/>
  <c r="F4" i="1"/>
  <c r="F136" i="1" s="1"/>
  <c r="R43" i="5"/>
  <c r="R13" i="5"/>
  <c r="L70" i="2"/>
  <c r="K70" i="2"/>
  <c r="P7" i="1"/>
  <c r="J57" i="2"/>
  <c r="I96" i="1"/>
  <c r="G96" i="1"/>
  <c r="G96" i="2"/>
  <c r="I96" i="2"/>
  <c r="L96" i="2"/>
  <c r="G42" i="1"/>
  <c r="G6" i="1"/>
  <c r="H7" i="4"/>
  <c r="H5" i="4"/>
  <c r="G36" i="2"/>
  <c r="G42" i="2"/>
  <c r="G124" i="2"/>
  <c r="L11" i="4"/>
  <c r="K11" i="4"/>
  <c r="J15" i="4"/>
  <c r="J14" i="4"/>
  <c r="L121" i="2"/>
  <c r="K121" i="2"/>
  <c r="G139" i="1"/>
  <c r="M18" i="3"/>
  <c r="M17" i="3"/>
  <c r="L60" i="1"/>
  <c r="B98" i="1"/>
  <c r="I80" i="1"/>
  <c r="G80" i="1"/>
  <c r="G80" i="2"/>
  <c r="I80" i="2"/>
  <c r="L91" i="2"/>
  <c r="K91" i="2"/>
  <c r="I128" i="1"/>
  <c r="I129" i="1"/>
  <c r="G128" i="1"/>
  <c r="G128" i="2"/>
  <c r="G139" i="2"/>
  <c r="I139" i="2"/>
  <c r="H57" i="2"/>
  <c r="S10" i="3"/>
  <c r="S8" i="3"/>
  <c r="R10" i="3"/>
  <c r="R8" i="3"/>
  <c r="O10" i="3"/>
  <c r="O8" i="3"/>
  <c r="P10" i="3"/>
  <c r="P8" i="3"/>
  <c r="N10" i="3"/>
  <c r="N8" i="3"/>
  <c r="F10" i="4"/>
  <c r="F8" i="4"/>
  <c r="M10" i="3"/>
  <c r="M8" i="3"/>
  <c r="E10" i="4"/>
  <c r="E8" i="4"/>
  <c r="L10" i="3"/>
  <c r="L8" i="3"/>
  <c r="F10" i="3"/>
  <c r="F8" i="3"/>
  <c r="B98" i="2"/>
  <c r="U7" i="3"/>
  <c r="U5" i="3"/>
  <c r="M7" i="3"/>
  <c r="M5" i="3"/>
  <c r="T7" i="3"/>
  <c r="T5" i="3"/>
  <c r="L7" i="3"/>
  <c r="L5" i="3"/>
  <c r="Q7" i="3"/>
  <c r="Q5" i="3"/>
  <c r="F7" i="3"/>
  <c r="F5" i="3"/>
  <c r="O7" i="3"/>
  <c r="O5" i="3"/>
  <c r="N7" i="3"/>
  <c r="N5" i="3"/>
  <c r="F7" i="4"/>
  <c r="F5" i="4"/>
  <c r="E7" i="4"/>
  <c r="E5" i="4"/>
  <c r="E7" i="3"/>
  <c r="E5" i="3"/>
  <c r="G73" i="2"/>
  <c r="L93" i="2"/>
  <c r="K92" i="2"/>
  <c r="L20" i="4"/>
  <c r="K20" i="4"/>
  <c r="Q10" i="3"/>
  <c r="Q8" i="3"/>
  <c r="I121" i="1"/>
  <c r="K124" i="1"/>
  <c r="H98" i="2"/>
  <c r="J98" i="2" s="1"/>
  <c r="K77" i="2"/>
  <c r="U10" i="3"/>
  <c r="U8" i="3"/>
  <c r="J18" i="4"/>
  <c r="J17" i="4"/>
  <c r="C17" i="4"/>
  <c r="I7" i="1"/>
  <c r="M119" i="1"/>
  <c r="M131" i="1"/>
  <c r="M114" i="1"/>
  <c r="M101" i="1"/>
  <c r="N4" i="1"/>
  <c r="N119" i="1" s="1"/>
  <c r="I88" i="1"/>
  <c r="G88" i="1"/>
  <c r="G88" i="2"/>
  <c r="I88" i="2"/>
  <c r="L88" i="2"/>
  <c r="G90" i="1"/>
  <c r="G90" i="2"/>
  <c r="I90" i="2"/>
  <c r="G102" i="1"/>
  <c r="G115" i="1"/>
  <c r="K117" i="1"/>
  <c r="I115" i="1"/>
  <c r="I117" i="1"/>
  <c r="D7" i="2"/>
  <c r="G10" i="2"/>
  <c r="G33" i="2"/>
  <c r="G5" i="2"/>
  <c r="I5" i="2"/>
  <c r="K76" i="2"/>
  <c r="I95" i="2"/>
  <c r="K95" i="2" s="1"/>
  <c r="L95" i="2"/>
  <c r="H134" i="2"/>
  <c r="J134" i="2"/>
  <c r="I138" i="2"/>
  <c r="L138" i="2"/>
  <c r="C4" i="3"/>
  <c r="M4" i="3"/>
  <c r="T4" i="5"/>
  <c r="T43" i="5" s="1"/>
  <c r="P7" i="3"/>
  <c r="P5" i="3"/>
  <c r="J13" i="5"/>
  <c r="J43" i="5"/>
  <c r="K75" i="2"/>
  <c r="I124" i="2"/>
  <c r="L13" i="5"/>
  <c r="L57" i="5"/>
  <c r="L43" i="5"/>
  <c r="I102" i="1"/>
  <c r="I104" i="1"/>
  <c r="L123" i="2"/>
  <c r="G124" i="1"/>
  <c r="G129" i="1"/>
  <c r="G127" i="2"/>
  <c r="G132" i="1"/>
  <c r="K134" i="1"/>
  <c r="I132" i="1"/>
  <c r="I134" i="1"/>
  <c r="H33" i="2"/>
  <c r="J67" i="2"/>
  <c r="J65" i="2" s="1"/>
  <c r="H65" i="2"/>
  <c r="K83" i="2"/>
  <c r="K85" i="2"/>
  <c r="H104" i="2"/>
  <c r="J104" i="2"/>
  <c r="J102" i="2"/>
  <c r="H124" i="2"/>
  <c r="J124" i="2"/>
  <c r="K124" i="2"/>
  <c r="B129" i="2"/>
  <c r="I128" i="2"/>
  <c r="L128" i="2"/>
  <c r="D57" i="5"/>
  <c r="D13" i="5"/>
  <c r="D43" i="5"/>
  <c r="R7" i="3"/>
  <c r="R5" i="3"/>
  <c r="E10" i="3"/>
  <c r="E8" i="3"/>
  <c r="C5" i="4"/>
  <c r="J60" i="2"/>
  <c r="I74" i="2"/>
  <c r="L74" i="2"/>
  <c r="K81" i="2"/>
  <c r="P13" i="5"/>
  <c r="G78" i="1"/>
  <c r="G78" i="2"/>
  <c r="I78" i="2"/>
  <c r="G86" i="1"/>
  <c r="G86" i="2"/>
  <c r="I86" i="2"/>
  <c r="G94" i="1"/>
  <c r="G94" i="2"/>
  <c r="I94" i="2" s="1"/>
  <c r="K129" i="1"/>
  <c r="I82" i="2"/>
  <c r="L82" i="2"/>
  <c r="K89" i="2"/>
  <c r="I116" i="2"/>
  <c r="K116" i="2" s="1"/>
  <c r="L116" i="2"/>
  <c r="I122" i="1"/>
  <c r="I124" i="1" s="1"/>
  <c r="J42" i="2"/>
  <c r="K97" i="2"/>
  <c r="I120" i="2"/>
  <c r="K128" i="2"/>
  <c r="F59" i="2"/>
  <c r="F69" i="2"/>
  <c r="I79" i="2"/>
  <c r="K79" i="2" s="1"/>
  <c r="L79" i="2"/>
  <c r="K96" i="2"/>
  <c r="H117" i="2"/>
  <c r="J117" i="2"/>
  <c r="H129" i="2"/>
  <c r="J129" i="2" s="1"/>
  <c r="J127" i="2"/>
  <c r="L14" i="3"/>
  <c r="E17" i="3"/>
  <c r="F106" i="2"/>
  <c r="E7" i="2"/>
  <c r="J6" i="2"/>
  <c r="F72" i="2"/>
  <c r="I87" i="2"/>
  <c r="H112" i="2"/>
  <c r="J107" i="2"/>
  <c r="J112" i="2"/>
  <c r="H139" i="2"/>
  <c r="J139" i="2"/>
  <c r="L139" i="2" s="1"/>
  <c r="J137" i="2"/>
  <c r="B13" i="5"/>
  <c r="H57" i="5"/>
  <c r="L86" i="2"/>
  <c r="K86" i="2"/>
  <c r="L90" i="2"/>
  <c r="K90" i="2"/>
  <c r="L80" i="2"/>
  <c r="K80" i="2"/>
  <c r="L78" i="2"/>
  <c r="K78" i="2"/>
  <c r="K139" i="2"/>
  <c r="J33" i="2"/>
  <c r="H5" i="2"/>
  <c r="L87" i="2"/>
  <c r="K87" i="2"/>
  <c r="G6" i="2"/>
  <c r="I6" i="2"/>
  <c r="L6" i="2"/>
  <c r="I42" i="2"/>
  <c r="L42" i="2"/>
  <c r="K88" i="2"/>
  <c r="L94" i="2"/>
  <c r="K94" i="2"/>
  <c r="N4" i="3"/>
  <c r="V4" i="5" s="1"/>
  <c r="N101" i="1"/>
  <c r="N136" i="1"/>
  <c r="N49" i="1"/>
  <c r="N44" i="1"/>
  <c r="N9" i="1"/>
  <c r="N126" i="1"/>
  <c r="O4" i="1"/>
  <c r="O4" i="3" s="1"/>
  <c r="X4" i="5" s="1"/>
  <c r="N35" i="1"/>
  <c r="N72" i="1"/>
  <c r="N114" i="1"/>
  <c r="N131" i="1"/>
  <c r="K138" i="2"/>
  <c r="I127" i="2"/>
  <c r="L127" i="2"/>
  <c r="G129" i="2"/>
  <c r="I129" i="2"/>
  <c r="L129" i="2"/>
  <c r="C10" i="4"/>
  <c r="C10" i="3"/>
  <c r="C8" i="3"/>
  <c r="G7" i="1"/>
  <c r="L65" i="2"/>
  <c r="K65" i="2"/>
  <c r="I33" i="2"/>
  <c r="L33" i="2"/>
  <c r="L60" i="2"/>
  <c r="K60" i="2"/>
  <c r="K74" i="2"/>
  <c r="H7" i="3"/>
  <c r="H5" i="3"/>
  <c r="K82" i="2"/>
  <c r="G98" i="2"/>
  <c r="I98" i="2"/>
  <c r="K98" i="2" s="1"/>
  <c r="L98" i="2"/>
  <c r="I73" i="2"/>
  <c r="G132" i="2"/>
  <c r="G134" i="1"/>
  <c r="K129" i="2"/>
  <c r="J7" i="4"/>
  <c r="J5" i="4"/>
  <c r="L124" i="2"/>
  <c r="G115" i="2"/>
  <c r="G117" i="1"/>
  <c r="L14" i="4"/>
  <c r="K14" i="4"/>
  <c r="L17" i="4"/>
  <c r="K17" i="4"/>
  <c r="L120" i="2"/>
  <c r="K120" i="2"/>
  <c r="G102" i="2"/>
  <c r="G104" i="1"/>
  <c r="G98" i="1"/>
  <c r="H10" i="3"/>
  <c r="H8" i="3"/>
  <c r="H10" i="4"/>
  <c r="H8" i="4"/>
  <c r="K127" i="2"/>
  <c r="K6" i="2"/>
  <c r="L73" i="2"/>
  <c r="K73" i="2"/>
  <c r="G104" i="2"/>
  <c r="I104" i="2"/>
  <c r="I102" i="2"/>
  <c r="K33" i="2"/>
  <c r="G7" i="2"/>
  <c r="I7" i="2"/>
  <c r="G117" i="2"/>
  <c r="I117" i="2"/>
  <c r="I115" i="2"/>
  <c r="K42" i="2"/>
  <c r="H7" i="2"/>
  <c r="J7" i="2"/>
  <c r="L7" i="2" s="1"/>
  <c r="J5" i="2"/>
  <c r="L5" i="4"/>
  <c r="K5" i="4"/>
  <c r="J10" i="4"/>
  <c r="J8" i="4"/>
  <c r="C8" i="4"/>
  <c r="O131" i="1"/>
  <c r="O136" i="1"/>
  <c r="O119" i="1"/>
  <c r="P4" i="1"/>
  <c r="P126" i="1" s="1"/>
  <c r="O44" i="1"/>
  <c r="O49" i="1"/>
  <c r="O72" i="1"/>
  <c r="O69" i="1"/>
  <c r="O59" i="1"/>
  <c r="I132" i="2"/>
  <c r="G134" i="2"/>
  <c r="I134" i="2"/>
  <c r="K8" i="4"/>
  <c r="L8" i="4"/>
  <c r="L117" i="2"/>
  <c r="K117" i="2"/>
  <c r="L102" i="2"/>
  <c r="K102" i="2"/>
  <c r="L104" i="2"/>
  <c r="K104" i="2"/>
  <c r="L132" i="2"/>
  <c r="K132" i="2"/>
  <c r="L115" i="2"/>
  <c r="K115" i="2"/>
  <c r="P4" i="3"/>
  <c r="Z4" i="5" s="1"/>
  <c r="P59" i="1"/>
  <c r="Q4" i="1"/>
  <c r="Q69" i="1" s="1"/>
  <c r="K5" i="2"/>
  <c r="L5" i="2"/>
  <c r="L134" i="2"/>
  <c r="K134" i="2"/>
  <c r="K7" i="2"/>
  <c r="R4" i="1"/>
  <c r="R126" i="1" s="1"/>
  <c r="R69" i="1"/>
  <c r="R4" i="3"/>
  <c r="AD4" i="5" s="1"/>
  <c r="R106" i="1"/>
  <c r="R35" i="1"/>
  <c r="R49" i="1"/>
  <c r="R64" i="1"/>
  <c r="S4" i="1"/>
  <c r="S131" i="1" s="1"/>
  <c r="S4" i="3"/>
  <c r="AF4" i="5"/>
  <c r="AF43" i="5" s="1"/>
  <c r="S126" i="1"/>
  <c r="S72" i="1"/>
  <c r="S101" i="1"/>
  <c r="S49" i="1"/>
  <c r="S9" i="1"/>
  <c r="T4" i="1"/>
  <c r="T126" i="1" s="1"/>
  <c r="T69" i="1"/>
  <c r="T59" i="1"/>
  <c r="T131" i="1"/>
  <c r="T49" i="1"/>
  <c r="U4" i="1"/>
  <c r="U101" i="1" s="1"/>
  <c r="T64" i="1"/>
  <c r="T72" i="1"/>
  <c r="T119" i="1"/>
  <c r="U126" i="1"/>
  <c r="U136" i="1"/>
  <c r="U119" i="1"/>
  <c r="U106" i="1"/>
  <c r="U114" i="1"/>
  <c r="U49" i="1"/>
  <c r="U69" i="1"/>
  <c r="U64" i="1"/>
  <c r="U44" i="1"/>
  <c r="Z13" i="5" l="1"/>
  <c r="Z57" i="5"/>
  <c r="Z43" i="5"/>
  <c r="X43" i="5"/>
  <c r="X13" i="5"/>
  <c r="X57" i="5"/>
  <c r="AD13" i="5"/>
  <c r="AD57" i="5"/>
  <c r="AD43" i="5"/>
  <c r="V43" i="5"/>
  <c r="V57" i="5"/>
  <c r="V13" i="5"/>
  <c r="Q136" i="1"/>
  <c r="F4" i="3"/>
  <c r="F4" i="5" s="1"/>
  <c r="R72" i="1"/>
  <c r="Q4" i="3"/>
  <c r="AB4" i="5" s="1"/>
  <c r="P131" i="1"/>
  <c r="P72" i="1"/>
  <c r="U35" i="1"/>
  <c r="T136" i="1"/>
  <c r="T4" i="3"/>
  <c r="AH4" i="5" s="1"/>
  <c r="S119" i="1"/>
  <c r="S106" i="1"/>
  <c r="R136" i="1"/>
  <c r="R114" i="1"/>
  <c r="Q49" i="1"/>
  <c r="Q72" i="1"/>
  <c r="P35" i="1"/>
  <c r="P44" i="1"/>
  <c r="O101" i="1"/>
  <c r="U59" i="1"/>
  <c r="U4" i="3"/>
  <c r="AJ4" i="5" s="1"/>
  <c r="T35" i="1"/>
  <c r="T9" i="1"/>
  <c r="T106" i="1"/>
  <c r="S136" i="1"/>
  <c r="S69" i="1"/>
  <c r="R44" i="1"/>
  <c r="R131" i="1"/>
  <c r="Q131" i="1"/>
  <c r="Q64" i="1"/>
  <c r="P69" i="1"/>
  <c r="P49" i="1"/>
  <c r="O35" i="1"/>
  <c r="O64" i="1"/>
  <c r="T13" i="5"/>
  <c r="F136" i="2"/>
  <c r="M126" i="1"/>
  <c r="F59" i="1"/>
  <c r="AF57" i="5"/>
  <c r="Q106" i="1"/>
  <c r="Q114" i="1"/>
  <c r="Q35" i="1"/>
  <c r="Q126" i="1"/>
  <c r="P101" i="1"/>
  <c r="P106" i="1"/>
  <c r="P119" i="1"/>
  <c r="T57" i="5"/>
  <c r="N59" i="1"/>
  <c r="F101" i="2"/>
  <c r="M72" i="1"/>
  <c r="M49" i="1"/>
  <c r="F101" i="1"/>
  <c r="F114" i="1"/>
  <c r="T44" i="1"/>
  <c r="T114" i="1"/>
  <c r="AF13" i="5"/>
  <c r="R9" i="1"/>
  <c r="Q59" i="1"/>
  <c r="Q44" i="1"/>
  <c r="Q119" i="1"/>
  <c r="P114" i="1"/>
  <c r="P9" i="1"/>
  <c r="P136" i="1"/>
  <c r="F49" i="1"/>
  <c r="F106" i="1"/>
  <c r="F4" i="4"/>
  <c r="O106" i="1"/>
  <c r="O114" i="1"/>
  <c r="N69" i="1"/>
  <c r="N64" i="1"/>
  <c r="F131" i="2"/>
  <c r="F49" i="2"/>
  <c r="M106" i="1"/>
  <c r="F64" i="1"/>
  <c r="F131" i="1"/>
  <c r="F119" i="2"/>
  <c r="Q101" i="1"/>
  <c r="F126" i="1"/>
  <c r="T101" i="1"/>
  <c r="S44" i="1"/>
  <c r="S114" i="1"/>
  <c r="R119" i="1"/>
  <c r="F9" i="1"/>
  <c r="U72" i="1"/>
  <c r="U131" i="1"/>
  <c r="S59" i="1"/>
  <c r="U9" i="1"/>
  <c r="S64" i="1"/>
  <c r="S35" i="1"/>
  <c r="R59" i="1"/>
  <c r="R101" i="1"/>
  <c r="Q9" i="1"/>
  <c r="P64" i="1"/>
  <c r="O9" i="1"/>
  <c r="O126" i="1"/>
  <c r="F119" i="1"/>
  <c r="N106" i="1"/>
  <c r="F114" i="2"/>
  <c r="F126" i="2"/>
  <c r="I98" i="1"/>
  <c r="J10" i="3" s="1"/>
  <c r="J8" i="3" s="1"/>
  <c r="F72" i="1"/>
  <c r="F69" i="1"/>
  <c r="F44" i="1"/>
  <c r="F35" i="1"/>
  <c r="M69" i="1"/>
  <c r="M64" i="1"/>
  <c r="M59" i="1"/>
  <c r="M35" i="1"/>
  <c r="M9" i="1"/>
  <c r="S7" i="3"/>
  <c r="S5" i="3" s="1"/>
  <c r="D7" i="1"/>
  <c r="F64" i="2"/>
  <c r="F44" i="2"/>
  <c r="F9" i="2"/>
  <c r="H47" i="2"/>
  <c r="J45" i="2"/>
  <c r="J47" i="2" s="1"/>
  <c r="I84" i="2"/>
  <c r="K93" i="2"/>
  <c r="L103" i="2"/>
  <c r="I122" i="2"/>
  <c r="K123" i="2"/>
  <c r="I133" i="2"/>
  <c r="I137" i="2"/>
  <c r="N57" i="5"/>
  <c r="N13" i="5"/>
  <c r="F43" i="5" l="1"/>
  <c r="F57" i="5"/>
  <c r="F13" i="5"/>
  <c r="AH43" i="5"/>
  <c r="AH57" i="5"/>
  <c r="AH13" i="5"/>
  <c r="AJ57" i="5"/>
  <c r="AJ13" i="5"/>
  <c r="AJ43" i="5"/>
  <c r="AB57" i="5"/>
  <c r="AB13" i="5"/>
  <c r="AB43" i="5"/>
  <c r="L137" i="2"/>
  <c r="K137" i="2"/>
  <c r="L133" i="2"/>
  <c r="K133" i="2"/>
  <c r="K122" i="2"/>
  <c r="L122" i="2"/>
  <c r="K84" i="2"/>
  <c r="L84" i="2"/>
</calcChain>
</file>

<file path=xl/sharedStrings.xml><?xml version="1.0" encoding="utf-8"?>
<sst xmlns="http://schemas.openxmlformats.org/spreadsheetml/2006/main" count="571" uniqueCount="179">
  <si>
    <t>Policlínica Estadual da Região do Entorno – Unidade FORMOSA</t>
  </si>
  <si>
    <t>PRODUÇÃO ASSISTENCIAL</t>
  </si>
  <si>
    <t>01. ATENDIMENTO AMBULATORIAL</t>
  </si>
  <si>
    <t>Meta Parcial</t>
  </si>
  <si>
    <t>10-31-jul-24</t>
  </si>
  <si>
    <t>Meta Mensal</t>
  </si>
  <si>
    <t>01-09-Out-24</t>
  </si>
  <si>
    <t>10-31-Out-24</t>
  </si>
  <si>
    <t>Consulta Médica</t>
  </si>
  <si>
    <t>Consulta Multiprofissional</t>
  </si>
  <si>
    <t>TOTAL</t>
  </si>
  <si>
    <t>02. CONSULTA MÉDICA POR ESPECIALIDADE</t>
  </si>
  <si>
    <t>Anestesiologia*</t>
  </si>
  <si>
    <t>Cirurgia Vascular</t>
  </si>
  <si>
    <t>Cardiologia</t>
  </si>
  <si>
    <t>Clínico Geral – Linha do cuidado</t>
  </si>
  <si>
    <t>Dermatologia</t>
  </si>
  <si>
    <t>Endocrinologia</t>
  </si>
  <si>
    <t>Gastroenterologia</t>
  </si>
  <si>
    <t>Ginecologia</t>
  </si>
  <si>
    <t>Obstetrícia (pré-natal de alto risco)</t>
  </si>
  <si>
    <t>Hematologia</t>
  </si>
  <si>
    <t>Infectologia</t>
  </si>
  <si>
    <t>Mastologia</t>
  </si>
  <si>
    <t>Nefrologia</t>
  </si>
  <si>
    <t>Neurologia</t>
  </si>
  <si>
    <t>Pediatria</t>
  </si>
  <si>
    <t>Oftalmologia</t>
  </si>
  <si>
    <t>Ortopedia/Traumatologia</t>
  </si>
  <si>
    <t>Otorrinolaringologia</t>
  </si>
  <si>
    <t>Pneumologia</t>
  </si>
  <si>
    <t>Proctologia</t>
  </si>
  <si>
    <t>Psiquiatria</t>
  </si>
  <si>
    <t>Reumatologia</t>
  </si>
  <si>
    <t>Urologia</t>
  </si>
  <si>
    <t>03. CONSULTA MULTIPROFISSIONAL POR ESPECIALIDADE</t>
  </si>
  <si>
    <t>Enfermeiro</t>
  </si>
  <si>
    <t>Farmacêutico</t>
  </si>
  <si>
    <t>Fisioterapeuta</t>
  </si>
  <si>
    <t>Fonoaudiólogo</t>
  </si>
  <si>
    <t>Nutricionista</t>
  </si>
  <si>
    <t>Psicólogo</t>
  </si>
  <si>
    <t>04. CONSULTA MULTIPROFISSIONAL POR ESPECIALIDADE [Exclusa da  Meta]</t>
  </si>
  <si>
    <t>Enfermagem (triagem)</t>
  </si>
  <si>
    <t>Serviço Social</t>
  </si>
  <si>
    <t>05. PRÁTICAS INTEGRATIVAS E COMPLEMENTARES - PICS</t>
  </si>
  <si>
    <t>Acumputura</t>
  </si>
  <si>
    <t>Aromaterapia</t>
  </si>
  <si>
    <t>Auriculoterapia</t>
  </si>
  <si>
    <t>Fitoterapia</t>
  </si>
  <si>
    <t>Tratamento Naturopático</t>
  </si>
  <si>
    <t>Ventosaterapia</t>
  </si>
  <si>
    <t>Outras PICs</t>
  </si>
  <si>
    <t>-</t>
  </si>
  <si>
    <t>06. CONSULTA FARMACÊUTICA</t>
  </si>
  <si>
    <t>Consultas Farmacêuticas</t>
  </si>
  <si>
    <t>≥ 5%</t>
  </si>
  <si>
    <t>Consultas Farmacêuticas Realizadas</t>
  </si>
  <si>
    <t>Processos Atendidos</t>
  </si>
  <si>
    <t>07. DISPENSAÇÃO DE MEDICAMENTOS</t>
  </si>
  <si>
    <t>Dispensação de Medicamentos em relação aos processos cadastrados</t>
  </si>
  <si>
    <t>≥ 50%</t>
  </si>
  <si>
    <t>Dispensação de Medicamentos realizadas</t>
  </si>
  <si>
    <t>Processos Cadastrados</t>
  </si>
  <si>
    <t>08. PROCEDIMENTO CIRURGICO AMBULATORIAL</t>
  </si>
  <si>
    <t>Cirurgia Menor Ambulatorial (CMA)</t>
  </si>
  <si>
    <t>09. SADT (INTERNO E EXTERNO) REALIZADO</t>
  </si>
  <si>
    <t>Audiometria</t>
  </si>
  <si>
    <t>Cistoscopia</t>
  </si>
  <si>
    <t>Colonoscopia</t>
  </si>
  <si>
    <t>Colposcopia</t>
  </si>
  <si>
    <t>Densitometria Óssea</t>
  </si>
  <si>
    <t>Doppler Vascular</t>
  </si>
  <si>
    <t>Ecocardiografia</t>
  </si>
  <si>
    <t>Eletrocardiografia</t>
  </si>
  <si>
    <t>Eletroencefalografia</t>
  </si>
  <si>
    <t>Eletroneuromiografia</t>
  </si>
  <si>
    <t>Endoscopia</t>
  </si>
  <si>
    <t>Emissões otoacústica</t>
  </si>
  <si>
    <t>Espirometria</t>
  </si>
  <si>
    <t>Holter</t>
  </si>
  <si>
    <t>Mamografia</t>
  </si>
  <si>
    <t>Mapa</t>
  </si>
  <si>
    <t>Nasofibroscopia</t>
  </si>
  <si>
    <t>Punção Aspirativa por Agrulha Fina (PAAF): Tireóide e Mama</t>
  </si>
  <si>
    <t>Punção Aspirativa por Agrulha Grossa</t>
  </si>
  <si>
    <t>Radiologia</t>
  </si>
  <si>
    <t>Teste Ergométrico</t>
  </si>
  <si>
    <t>Tomografia Computadorizada</t>
  </si>
  <si>
    <t>Ultrassonografia</t>
  </si>
  <si>
    <t>Urodinâmica</t>
  </si>
  <si>
    <t>Videolaringoscopia</t>
  </si>
  <si>
    <t>10. SADT INTERNO REALIZADO</t>
  </si>
  <si>
    <t>Análises Clínicas</t>
  </si>
  <si>
    <t>Patologia Clínica</t>
  </si>
  <si>
    <t>11. SADT INTERNO OFTALMOLOGICO REALIZADO</t>
  </si>
  <si>
    <t>Fundoscopia</t>
  </si>
  <si>
    <t>Potencial de acuidade visual</t>
  </si>
  <si>
    <t>Teste ortóptico</t>
  </si>
  <si>
    <t>Tonometria</t>
  </si>
  <si>
    <t>Triagem oftalmológica</t>
  </si>
  <si>
    <t>12. CENTRO ESPECIALIZADO EM ODONTOLOGIA (CEO II) - 
CONSULTAS ODONTOLÓGICAS</t>
  </si>
  <si>
    <t>Primeira Consulta</t>
  </si>
  <si>
    <t>Consulta Subsequente</t>
  </si>
  <si>
    <t>13. CENTRO ESPECIALIZADO EM ODONTOLOGIA (CEO II) - 
PROCEDIMENTOS POR ESPECIALIDADES</t>
  </si>
  <si>
    <t>Procedimentos Básicos</t>
  </si>
  <si>
    <t>Periodontia</t>
  </si>
  <si>
    <t>Endodontia</t>
  </si>
  <si>
    <t>Cirurgia Oral</t>
  </si>
  <si>
    <t>14. CLÍNICA DE TERAPIA RENAL SUBSTITUTIVA</t>
  </si>
  <si>
    <t>Hemodiálise</t>
  </si>
  <si>
    <t>Treinamento diálise peritoneal</t>
  </si>
  <si>
    <t xml:space="preserve">15. PRODUÇÃO DO PROCESSO TRANSEXUALIZADOR </t>
  </si>
  <si>
    <t xml:space="preserve">Equipe Médica </t>
  </si>
  <si>
    <t>Equipe Multiprofissional</t>
  </si>
  <si>
    <t>16. TRANSPORTE PARA TRS</t>
  </si>
  <si>
    <t>Ônibus I</t>
  </si>
  <si>
    <t>VAN</t>
  </si>
  <si>
    <t>Meta Trimestral
[De 10/07 a 09/10]</t>
  </si>
  <si>
    <t>Real Trimestral
[De 10/07 a 09/10]</t>
  </si>
  <si>
    <t>Desvio</t>
  </si>
  <si>
    <t>Efetividade</t>
  </si>
  <si>
    <t xml:space="preserve"> </t>
  </si>
  <si>
    <t>INDICADORES E METAS DE DESEMPENHO</t>
  </si>
  <si>
    <t>Indicadores de Desempenho</t>
  </si>
  <si>
    <t>01. Razão do Quantitativo de Consultas Ofertadas</t>
  </si>
  <si>
    <t>Número de consultas ofertadas</t>
  </si>
  <si>
    <t>Número de consultas propostas nas metas da unidade</t>
  </si>
  <si>
    <t>02. Razão do Quantitativo de Exames (SADT) Ofertadas</t>
  </si>
  <si>
    <t>Número de SADTS ofertados</t>
  </si>
  <si>
    <t>Número de SADTS propostos nas metas da unidade</t>
  </si>
  <si>
    <t>03. Percentual de Exames de Imagem com Resultado Liberado em até 72h</t>
  </si>
  <si>
    <t>≥ 70%</t>
  </si>
  <si>
    <t>Número de Exames de Imagem com Resultado Liberado em até 72h</t>
  </si>
  <si>
    <t>Número de Exames de Imagem com Realizados</t>
  </si>
  <si>
    <t>04. Taxa de Acuracidade de Estoque dos Medicamentos do Componente Especializado da Assistência Farmacêutica</t>
  </si>
  <si>
    <t>≥ 99%</t>
  </si>
  <si>
    <t>Número de itens em conformidade</t>
  </si>
  <si>
    <t>Número total de itens cadastrados no sistema</t>
  </si>
  <si>
    <t>05. Percentual de Consultas Farmacêuticas em Relação ao Número de Processos do CEAF atendidos no mês</t>
  </si>
  <si>
    <t>Número de Processos do CEAF atendidos no mês</t>
  </si>
  <si>
    <t>06. Taxa de Perda Financeira de Medicamentos por Prazo de Validade</t>
  </si>
  <si>
    <t>≤ 0,5%</t>
  </si>
  <si>
    <t>Valor financeiro da perda do segmento padronizado por validade expirada no hospital</t>
  </si>
  <si>
    <t>Valor financeiro inventariado na CAF no período</t>
  </si>
  <si>
    <t>INDICADORES DE EFETIVIDADE</t>
  </si>
  <si>
    <t>Indicadores de Efetividade</t>
  </si>
  <si>
    <t>01. Indicador de Gestão Ambulatorial (%)</t>
  </si>
  <si>
    <t>Taxa de Perda Primária Global (%)</t>
  </si>
  <si>
    <t>Taxa de Perda Primária Consultas Médicas</t>
  </si>
  <si>
    <t>Taxa de Perda Primária Não Médicas</t>
  </si>
  <si>
    <t>N/A</t>
  </si>
  <si>
    <t>Taxa de Absenteísmo Global (%)</t>
  </si>
  <si>
    <t>Taxa de Absenteísmo Consultas Médicas</t>
  </si>
  <si>
    <t>Taxa de Absenteísmo Consultas Não Médicas</t>
  </si>
  <si>
    <t>02. Desaproveitamento SADT</t>
  </si>
  <si>
    <t>Procedimento</t>
  </si>
  <si>
    <t>Perda primária</t>
  </si>
  <si>
    <t>Absenteísmo</t>
  </si>
  <si>
    <t>Doppler</t>
  </si>
  <si>
    <t>Emissões Otoacústica</t>
  </si>
  <si>
    <t>Mamograﬁa</t>
  </si>
  <si>
    <t>MAPA</t>
  </si>
  <si>
    <t>Punção aspirativa por agulha fina (PAAF): tireóide e mama</t>
  </si>
  <si>
    <t>Punção aspirativa por agulha grossa</t>
  </si>
  <si>
    <t>Ressonância Magnética</t>
  </si>
  <si>
    <t>Tomograﬁa</t>
  </si>
  <si>
    <t>Ultrassonograﬁa </t>
  </si>
  <si>
    <t>03. Taxa de Absenteísmo</t>
  </si>
  <si>
    <t>Profissão</t>
  </si>
  <si>
    <t>Celetista</t>
  </si>
  <si>
    <t>Estatutário</t>
  </si>
  <si>
    <t>Técnico de Enfermagem</t>
  </si>
  <si>
    <t>Médicos</t>
  </si>
  <si>
    <t>Biomédico</t>
  </si>
  <si>
    <t>Assistente social</t>
  </si>
  <si>
    <t>Áreas administrativas e de suporte</t>
  </si>
  <si>
    <t>GERAL</t>
  </si>
  <si>
    <t>04. Rotatividade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</si>
</sst>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mmm\-yy;@"/>
    <numFmt numFmtId="165" formatCode="0.0%"/>
    <numFmt numFmtId="166" formatCode="&quot;R$&quot;\ #,##0"/>
  </numFmts>
  <fonts count="15" x14ac:knownFonts="1">
    <font>
      <sz val="11"/>
      <color theme="1"/>
      <name val="Aptos Narrow"/>
      <family val="2"/>
      <scheme val="minor"/>
    </font>
    <font>
      <sz val="11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50"/>
      <color rgb="FF000000"/>
      <name val="Calibri"/>
      <family val="2"/>
    </font>
    <font>
      <b/>
      <sz val="10"/>
      <color rgb="FF000000"/>
      <name val="Arial"/>
      <family val="2"/>
      <charset val="1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50"/>
      <color rgb="FF000000"/>
      <name val="Arial"/>
      <family val="2"/>
    </font>
    <font>
      <b/>
      <sz val="11"/>
      <color rgb="FF00000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FFFFF"/>
        <bgColor rgb="FFE2F0D9"/>
      </patternFill>
    </fill>
    <fill>
      <patternFill patternType="solid">
        <fgColor rgb="FFFFFFFF"/>
        <bgColor rgb="FFCCFFFF"/>
      </patternFill>
    </fill>
    <fill>
      <patternFill patternType="solid">
        <fgColor theme="7" tint="0.79998168889431442"/>
        <bgColor rgb="FFE2F0D9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B2B2B2"/>
        <bgColor rgb="FF99CCFF"/>
      </patternFill>
    </fill>
    <fill>
      <patternFill patternType="solid">
        <fgColor rgb="FFD8D8D8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1D41A"/>
        <bgColor rgb="FFE2F0D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4">
    <xf numFmtId="0" fontId="0" fillId="0" borderId="0"/>
    <xf numFmtId="0" fontId="5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0">
    <xf numFmtId="0" fontId="0" fillId="0" borderId="0" xfId="0"/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5" fillId="0" borderId="0" xfId="1" applyAlignment="1">
      <alignment horizontal="center" vertical="center"/>
    </xf>
    <xf numFmtId="164" fontId="7" fillId="2" borderId="1" xfId="1" applyNumberFormat="1" applyFont="1" applyFill="1" applyBorder="1" applyAlignment="1">
      <alignment horizontal="left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164" fontId="9" fillId="0" borderId="0" xfId="1" applyNumberFormat="1" applyFont="1" applyAlignment="1">
      <alignment horizontal="center" vertical="center"/>
    </xf>
    <xf numFmtId="3" fontId="10" fillId="3" borderId="1" xfId="1" applyNumberFormat="1" applyFont="1" applyFill="1" applyBorder="1" applyAlignment="1">
      <alignment horizontal="left" vertical="center" indent="1"/>
    </xf>
    <xf numFmtId="3" fontId="10" fillId="3" borderId="1" xfId="1" applyNumberFormat="1" applyFont="1" applyFill="1" applyBorder="1" applyAlignment="1">
      <alignment horizontal="center" vertical="center"/>
    </xf>
    <xf numFmtId="3" fontId="5" fillId="0" borderId="0" xfId="1" applyNumberFormat="1" applyAlignment="1">
      <alignment horizontal="center" vertical="center"/>
    </xf>
    <xf numFmtId="3" fontId="7" fillId="3" borderId="1" xfId="1" applyNumberFormat="1" applyFont="1" applyFill="1" applyBorder="1" applyAlignment="1">
      <alignment horizontal="left" vertical="center" indent="1"/>
    </xf>
    <xf numFmtId="3" fontId="7" fillId="3" borderId="1" xfId="1" applyNumberFormat="1" applyFont="1" applyFill="1" applyBorder="1" applyAlignment="1">
      <alignment horizontal="center" vertical="center"/>
    </xf>
    <xf numFmtId="3" fontId="11" fillId="0" borderId="0" xfId="1" applyNumberFormat="1" applyFont="1" applyAlignment="1">
      <alignment horizontal="center" vertical="center"/>
    </xf>
    <xf numFmtId="3" fontId="10" fillId="0" borderId="3" xfId="1" applyNumberFormat="1" applyFont="1" applyBorder="1" applyAlignment="1">
      <alignment horizontal="left" vertical="center"/>
    </xf>
    <xf numFmtId="3" fontId="10" fillId="0" borderId="3" xfId="1" applyNumberFormat="1" applyFont="1" applyBorder="1" applyAlignment="1">
      <alignment horizontal="center" vertical="center"/>
    </xf>
    <xf numFmtId="3" fontId="12" fillId="0" borderId="3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3" fontId="1" fillId="4" borderId="1" xfId="1" applyNumberFormat="1" applyFont="1" applyFill="1" applyBorder="1" applyAlignment="1" applyProtection="1">
      <alignment horizontal="center" vertical="center" wrapText="1"/>
      <protection locked="0"/>
    </xf>
    <xf numFmtId="3" fontId="10" fillId="5" borderId="1" xfId="1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wrapText="1"/>
    </xf>
    <xf numFmtId="3" fontId="1" fillId="4" borderId="2" xfId="1" applyNumberFormat="1" applyFont="1" applyFill="1" applyBorder="1" applyAlignment="1" applyProtection="1">
      <alignment horizontal="center" vertical="center" wrapText="1"/>
      <protection locked="0"/>
    </xf>
    <xf numFmtId="3" fontId="12" fillId="3" borderId="1" xfId="1" applyNumberFormat="1" applyFont="1" applyFill="1" applyBorder="1" applyAlignment="1">
      <alignment horizontal="center" vertical="center"/>
    </xf>
    <xf numFmtId="3" fontId="10" fillId="3" borderId="1" xfId="1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wrapText="1"/>
    </xf>
    <xf numFmtId="164" fontId="7" fillId="2" borderId="4" xfId="1" applyNumberFormat="1" applyFont="1" applyFill="1" applyBorder="1" applyAlignment="1">
      <alignment horizontal="left" vertical="center"/>
    </xf>
    <xf numFmtId="164" fontId="8" fillId="2" borderId="5" xfId="1" applyNumberFormat="1" applyFont="1" applyFill="1" applyBorder="1" applyAlignment="1">
      <alignment horizontal="center" vertical="center" wrapText="1"/>
    </xf>
    <xf numFmtId="3" fontId="10" fillId="3" borderId="4" xfId="1" applyNumberFormat="1" applyFont="1" applyFill="1" applyBorder="1" applyAlignment="1">
      <alignment horizontal="left" vertical="center" indent="1"/>
    </xf>
    <xf numFmtId="3" fontId="10" fillId="3" borderId="5" xfId="1" applyNumberFormat="1" applyFont="1" applyFill="1" applyBorder="1" applyAlignment="1">
      <alignment vertical="center"/>
    </xf>
    <xf numFmtId="3" fontId="7" fillId="3" borderId="4" xfId="1" applyNumberFormat="1" applyFont="1" applyFill="1" applyBorder="1" applyAlignment="1">
      <alignment horizontal="left" vertical="center" indent="1"/>
    </xf>
    <xf numFmtId="3" fontId="7" fillId="3" borderId="5" xfId="1" applyNumberFormat="1" applyFont="1" applyFill="1" applyBorder="1" applyAlignment="1">
      <alignment horizontal="center" vertical="center"/>
    </xf>
    <xf numFmtId="164" fontId="7" fillId="2" borderId="4" xfId="1" applyNumberFormat="1" applyFont="1" applyFill="1" applyBorder="1" applyAlignment="1">
      <alignment horizontal="left" vertical="center" wrapText="1"/>
    </xf>
    <xf numFmtId="164" fontId="8" fillId="2" borderId="6" xfId="1" applyNumberFormat="1" applyFont="1" applyFill="1" applyBorder="1" applyAlignment="1">
      <alignment horizontal="center" vertical="center" wrapText="1"/>
    </xf>
    <xf numFmtId="3" fontId="10" fillId="3" borderId="3" xfId="1" applyNumberFormat="1" applyFont="1" applyFill="1" applyBorder="1" applyAlignment="1">
      <alignment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 applyProtection="1">
      <alignment horizontal="center"/>
      <protection locked="0"/>
    </xf>
    <xf numFmtId="3" fontId="10" fillId="3" borderId="5" xfId="1" applyNumberFormat="1" applyFont="1" applyFill="1" applyBorder="1" applyAlignment="1">
      <alignment horizontal="center" vertical="center"/>
    </xf>
    <xf numFmtId="3" fontId="7" fillId="3" borderId="3" xfId="1" applyNumberFormat="1" applyFont="1" applyFill="1" applyBorder="1" applyAlignment="1">
      <alignment horizontal="center" vertical="center"/>
    </xf>
    <xf numFmtId="3" fontId="10" fillId="3" borderId="11" xfId="1" applyNumberFormat="1" applyFont="1" applyFill="1" applyBorder="1" applyAlignment="1">
      <alignment horizontal="center" vertical="center"/>
    </xf>
    <xf numFmtId="3" fontId="10" fillId="3" borderId="12" xfId="1" applyNumberFormat="1" applyFont="1" applyFill="1" applyBorder="1" applyAlignment="1" applyProtection="1">
      <alignment horizontal="center" vertical="center"/>
      <protection locked="0"/>
    </xf>
    <xf numFmtId="3" fontId="7" fillId="3" borderId="2" xfId="1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left" vertical="center"/>
    </xf>
    <xf numFmtId="9" fontId="12" fillId="6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left" vertical="center" indent="2"/>
    </xf>
    <xf numFmtId="3" fontId="12" fillId="6" borderId="1" xfId="0" applyNumberFormat="1" applyFont="1" applyFill="1" applyBorder="1" applyAlignment="1">
      <alignment horizontal="center" vertical="center"/>
    </xf>
    <xf numFmtId="3" fontId="12" fillId="3" borderId="7" xfId="1" applyNumberFormat="1" applyFont="1" applyFill="1" applyBorder="1" applyAlignment="1">
      <alignment horizontal="center" vertical="center"/>
    </xf>
    <xf numFmtId="3" fontId="12" fillId="6" borderId="1" xfId="0" applyNumberFormat="1" applyFont="1" applyFill="1" applyBorder="1" applyAlignment="1" applyProtection="1">
      <alignment horizontal="center" vertical="center"/>
      <protection locked="0"/>
    </xf>
    <xf numFmtId="3" fontId="12" fillId="7" borderId="1" xfId="0" applyNumberFormat="1" applyFont="1" applyFill="1" applyBorder="1" applyAlignment="1">
      <alignment horizontal="center" vertical="center"/>
    </xf>
    <xf numFmtId="3" fontId="12" fillId="3" borderId="2" xfId="1" applyNumberFormat="1" applyFont="1" applyFill="1" applyBorder="1" applyAlignment="1">
      <alignment horizontal="center" vertical="center"/>
    </xf>
    <xf numFmtId="0" fontId="10" fillId="0" borderId="3" xfId="1" applyFont="1" applyBorder="1" applyAlignment="1">
      <alignment horizontal="left" vertical="center"/>
    </xf>
    <xf numFmtId="0" fontId="10" fillId="0" borderId="3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3" fontId="12" fillId="7" borderId="1" xfId="0" applyNumberFormat="1" applyFont="1" applyFill="1" applyBorder="1" applyAlignment="1">
      <alignment horizontal="center" vertical="center" wrapText="1"/>
    </xf>
    <xf numFmtId="3" fontId="12" fillId="6" borderId="1" xfId="0" applyNumberFormat="1" applyFont="1" applyFill="1" applyBorder="1" applyAlignment="1">
      <alignment horizontal="left" vertical="center" indent="1"/>
    </xf>
    <xf numFmtId="0" fontId="5" fillId="0" borderId="0" xfId="1" applyAlignment="1">
      <alignment horizontal="left" vertical="center"/>
    </xf>
    <xf numFmtId="164" fontId="8" fillId="2" borderId="1" xfId="1" applyNumberFormat="1" applyFont="1" applyFill="1" applyBorder="1" applyAlignment="1">
      <alignment horizontal="center" vertical="center" wrapText="1"/>
    </xf>
    <xf numFmtId="164" fontId="11" fillId="0" borderId="0" xfId="1" applyNumberFormat="1" applyFont="1" applyAlignment="1">
      <alignment horizontal="center" vertical="center"/>
    </xf>
    <xf numFmtId="3" fontId="12" fillId="6" borderId="1" xfId="3" applyNumberFormat="1" applyFont="1" applyFill="1" applyBorder="1" applyAlignment="1" applyProtection="1">
      <alignment horizontal="center" vertical="center"/>
    </xf>
    <xf numFmtId="3" fontId="12" fillId="6" borderId="1" xfId="3" applyNumberFormat="1" applyFont="1" applyFill="1" applyBorder="1" applyAlignment="1" applyProtection="1">
      <alignment horizontal="center" vertical="center"/>
      <protection locked="0"/>
    </xf>
    <xf numFmtId="3" fontId="8" fillId="6" borderId="1" xfId="0" applyNumberFormat="1" applyFont="1" applyFill="1" applyBorder="1" applyAlignment="1">
      <alignment horizontal="left" vertical="center" indent="1"/>
    </xf>
    <xf numFmtId="3" fontId="8" fillId="6" borderId="1" xfId="3" applyNumberFormat="1" applyFont="1" applyFill="1" applyBorder="1" applyAlignment="1" applyProtection="1">
      <alignment horizontal="center" vertical="center"/>
    </xf>
    <xf numFmtId="3" fontId="8" fillId="6" borderId="0" xfId="0" applyNumberFormat="1" applyFont="1" applyFill="1" applyAlignment="1">
      <alignment horizontal="left" vertical="center" indent="1"/>
    </xf>
    <xf numFmtId="3" fontId="8" fillId="6" borderId="0" xfId="3" applyNumberFormat="1" applyFont="1" applyFill="1" applyBorder="1" applyAlignment="1" applyProtection="1">
      <alignment horizontal="center" vertical="center"/>
    </xf>
    <xf numFmtId="3" fontId="12" fillId="6" borderId="4" xfId="0" applyNumberFormat="1" applyFont="1" applyFill="1" applyBorder="1" applyAlignment="1">
      <alignment horizontal="left" vertical="center" indent="1"/>
    </xf>
    <xf numFmtId="3" fontId="12" fillId="6" borderId="5" xfId="3" applyNumberFormat="1" applyFont="1" applyFill="1" applyBorder="1" applyAlignment="1" applyProtection="1">
      <alignment horizontal="center" vertical="center"/>
    </xf>
    <xf numFmtId="3" fontId="8" fillId="6" borderId="4" xfId="0" applyNumberFormat="1" applyFont="1" applyFill="1" applyBorder="1" applyAlignment="1">
      <alignment horizontal="left" vertical="center" indent="1"/>
    </xf>
    <xf numFmtId="3" fontId="8" fillId="6" borderId="5" xfId="3" applyNumberFormat="1" applyFont="1" applyFill="1" applyBorder="1" applyAlignment="1" applyProtection="1">
      <alignment horizontal="center" vertical="center"/>
    </xf>
    <xf numFmtId="3" fontId="8" fillId="3" borderId="1" xfId="1" applyNumberFormat="1" applyFont="1" applyFill="1" applyBorder="1" applyAlignment="1">
      <alignment horizontal="center" vertical="center"/>
    </xf>
    <xf numFmtId="3" fontId="10" fillId="3" borderId="1" xfId="1" applyNumberFormat="1" applyFont="1" applyFill="1" applyBorder="1" applyAlignment="1">
      <alignment horizontal="left" vertical="center" wrapText="1" indent="1"/>
    </xf>
    <xf numFmtId="3" fontId="12" fillId="3" borderId="1" xfId="1" applyNumberFormat="1" applyFont="1" applyFill="1" applyBorder="1" applyAlignment="1">
      <alignment horizontal="center" vertical="center" wrapText="1"/>
    </xf>
    <xf numFmtId="3" fontId="7" fillId="3" borderId="1" xfId="1" applyNumberFormat="1" applyFont="1" applyFill="1" applyBorder="1" applyAlignment="1">
      <alignment horizontal="left" vertical="center" wrapText="1" indent="1"/>
    </xf>
    <xf numFmtId="3" fontId="8" fillId="3" borderId="1" xfId="1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9" fontId="12" fillId="3" borderId="1" xfId="3" applyFont="1" applyFill="1" applyBorder="1" applyAlignment="1" applyProtection="1">
      <alignment horizontal="center" vertical="center"/>
    </xf>
    <xf numFmtId="9" fontId="8" fillId="3" borderId="1" xfId="3" applyFont="1" applyFill="1" applyBorder="1" applyAlignment="1" applyProtection="1">
      <alignment horizontal="center" vertical="center"/>
    </xf>
    <xf numFmtId="3" fontId="1" fillId="4" borderId="1" xfId="1" applyNumberFormat="1" applyFont="1" applyFill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/>
    </xf>
    <xf numFmtId="3" fontId="1" fillId="4" borderId="2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3" fontId="10" fillId="3" borderId="12" xfId="1" applyNumberFormat="1" applyFont="1" applyFill="1" applyBorder="1" applyAlignment="1">
      <alignment horizontal="center" vertical="center"/>
    </xf>
    <xf numFmtId="9" fontId="12" fillId="3" borderId="1" xfId="2" applyFont="1" applyFill="1" applyBorder="1" applyAlignment="1" applyProtection="1">
      <alignment horizontal="center" vertical="center"/>
    </xf>
    <xf numFmtId="0" fontId="13" fillId="0" borderId="0" xfId="1" applyFont="1" applyAlignment="1">
      <alignment vertical="center"/>
    </xf>
    <xf numFmtId="0" fontId="13" fillId="0" borderId="0" xfId="1" applyFont="1"/>
    <xf numFmtId="0" fontId="12" fillId="0" borderId="0" xfId="1" applyFont="1" applyAlignment="1">
      <alignment vertical="center"/>
    </xf>
    <xf numFmtId="164" fontId="8" fillId="8" borderId="1" xfId="1" applyNumberFormat="1" applyFont="1" applyFill="1" applyBorder="1" applyAlignment="1">
      <alignment horizontal="center" vertical="center" wrapText="1"/>
    </xf>
    <xf numFmtId="164" fontId="8" fillId="8" borderId="1" xfId="1" applyNumberFormat="1" applyFont="1" applyFill="1" applyBorder="1" applyAlignment="1">
      <alignment horizontal="center" vertical="center"/>
    </xf>
    <xf numFmtId="164" fontId="8" fillId="0" borderId="0" xfId="1" applyNumberFormat="1" applyFont="1" applyAlignment="1">
      <alignment vertical="center"/>
    </xf>
    <xf numFmtId="164" fontId="8" fillId="0" borderId="0" xfId="1" applyNumberFormat="1" applyFont="1"/>
    <xf numFmtId="9" fontId="8" fillId="9" borderId="1" xfId="1" applyNumberFormat="1" applyFont="1" applyFill="1" applyBorder="1" applyAlignment="1">
      <alignment horizontal="left" vertical="center" wrapText="1"/>
    </xf>
    <xf numFmtId="9" fontId="8" fillId="2" borderId="1" xfId="1" applyNumberFormat="1" applyFont="1" applyFill="1" applyBorder="1" applyAlignment="1">
      <alignment horizontal="center" vertical="center"/>
    </xf>
    <xf numFmtId="9" fontId="8" fillId="2" borderId="12" xfId="0" applyNumberFormat="1" applyFont="1" applyFill="1" applyBorder="1" applyAlignment="1">
      <alignment horizontal="center" vertical="center"/>
    </xf>
    <xf numFmtId="9" fontId="8" fillId="0" borderId="0" xfId="1" applyNumberFormat="1" applyFont="1" applyAlignment="1">
      <alignment vertical="center"/>
    </xf>
    <xf numFmtId="3" fontId="12" fillId="3" borderId="1" xfId="1" applyNumberFormat="1" applyFont="1" applyFill="1" applyBorder="1" applyAlignment="1">
      <alignment horizontal="left" vertical="center" wrapText="1" indent="2"/>
    </xf>
    <xf numFmtId="3" fontId="12" fillId="0" borderId="12" xfId="0" applyNumberFormat="1" applyFont="1" applyBorder="1" applyAlignment="1">
      <alignment horizontal="center" vertical="center"/>
    </xf>
    <xf numFmtId="3" fontId="12" fillId="0" borderId="12" xfId="0" applyNumberFormat="1" applyFont="1" applyBorder="1" applyAlignment="1" applyProtection="1">
      <alignment horizontal="center" vertical="center"/>
      <protection locked="0"/>
    </xf>
    <xf numFmtId="3" fontId="12" fillId="10" borderId="12" xfId="0" applyNumberFormat="1" applyFont="1" applyFill="1" applyBorder="1" applyAlignment="1">
      <alignment horizontal="center" vertical="center"/>
    </xf>
    <xf numFmtId="3" fontId="12" fillId="0" borderId="0" xfId="1" applyNumberFormat="1" applyFont="1" applyAlignment="1">
      <alignment vertical="center"/>
    </xf>
    <xf numFmtId="3" fontId="12" fillId="0" borderId="0" xfId="1" applyNumberFormat="1" applyFont="1"/>
    <xf numFmtId="9" fontId="8" fillId="9" borderId="1" xfId="1" applyNumberFormat="1" applyFont="1" applyFill="1" applyBorder="1" applyAlignment="1">
      <alignment horizontal="center" vertical="center"/>
    </xf>
    <xf numFmtId="9" fontId="8" fillId="9" borderId="12" xfId="0" applyNumberFormat="1" applyFont="1" applyFill="1" applyBorder="1" applyAlignment="1">
      <alignment horizontal="center" vertical="center"/>
    </xf>
    <xf numFmtId="165" fontId="8" fillId="9" borderId="1" xfId="1" applyNumberFormat="1" applyFont="1" applyFill="1" applyBorder="1" applyAlignment="1">
      <alignment horizontal="left" vertical="center" wrapText="1"/>
    </xf>
    <xf numFmtId="165" fontId="8" fillId="9" borderId="1" xfId="1" applyNumberFormat="1" applyFont="1" applyFill="1" applyBorder="1" applyAlignment="1">
      <alignment horizontal="center" vertical="center"/>
    </xf>
    <xf numFmtId="165" fontId="8" fillId="9" borderId="12" xfId="0" applyNumberFormat="1" applyFont="1" applyFill="1" applyBorder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166" fontId="12" fillId="3" borderId="1" xfId="1" applyNumberFormat="1" applyFont="1" applyFill="1" applyBorder="1" applyAlignment="1">
      <alignment horizontal="left" vertical="center" wrapText="1" indent="2"/>
    </xf>
    <xf numFmtId="166" fontId="8" fillId="3" borderId="1" xfId="1" applyNumberFormat="1" applyFont="1" applyFill="1" applyBorder="1" applyAlignment="1">
      <alignment horizontal="center" vertical="center"/>
    </xf>
    <xf numFmtId="166" fontId="12" fillId="0" borderId="12" xfId="0" applyNumberFormat="1" applyFont="1" applyBorder="1" applyAlignment="1">
      <alignment horizontal="center" vertical="center"/>
    </xf>
    <xf numFmtId="166" fontId="12" fillId="0" borderId="12" xfId="0" applyNumberFormat="1" applyFont="1" applyBorder="1" applyAlignment="1" applyProtection="1">
      <alignment horizontal="center" vertical="center"/>
      <protection locked="0"/>
    </xf>
    <xf numFmtId="166" fontId="12" fillId="10" borderId="12" xfId="0" applyNumberFormat="1" applyFont="1" applyFill="1" applyBorder="1" applyAlignment="1">
      <alignment horizontal="center" vertical="center"/>
    </xf>
    <xf numFmtId="166" fontId="12" fillId="0" borderId="0" xfId="1" applyNumberFormat="1" applyFont="1"/>
    <xf numFmtId="9" fontId="8" fillId="2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9" fontId="8" fillId="9" borderId="1" xfId="0" applyNumberFormat="1" applyFont="1" applyFill="1" applyBorder="1" applyAlignment="1">
      <alignment horizontal="center" vertical="center"/>
    </xf>
    <xf numFmtId="165" fontId="8" fillId="2" borderId="12" xfId="0" applyNumberFormat="1" applyFont="1" applyFill="1" applyBorder="1" applyAlignment="1">
      <alignment horizontal="center" vertical="center"/>
    </xf>
    <xf numFmtId="165" fontId="8" fillId="9" borderId="1" xfId="0" applyNumberFormat="1" applyFont="1" applyFill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164" fontId="8" fillId="8" borderId="4" xfId="1" applyNumberFormat="1" applyFont="1" applyFill="1" applyBorder="1" applyAlignment="1">
      <alignment horizontal="centerContinuous" vertical="center"/>
    </xf>
    <xf numFmtId="164" fontId="8" fillId="8" borderId="5" xfId="1" applyNumberFormat="1" applyFont="1" applyFill="1" applyBorder="1" applyAlignment="1">
      <alignment horizontal="centerContinuous" vertical="center"/>
    </xf>
    <xf numFmtId="10" fontId="8" fillId="9" borderId="1" xfId="1" applyNumberFormat="1" applyFont="1" applyFill="1" applyBorder="1" applyAlignment="1">
      <alignment horizontal="left" vertical="center" wrapText="1"/>
    </xf>
    <xf numFmtId="9" fontId="8" fillId="2" borderId="4" xfId="1" applyNumberFormat="1" applyFont="1" applyFill="1" applyBorder="1" applyAlignment="1">
      <alignment horizontal="centerContinuous" vertical="center"/>
    </xf>
    <xf numFmtId="165" fontId="8" fillId="2" borderId="13" xfId="0" applyNumberFormat="1" applyFont="1" applyFill="1" applyBorder="1" applyAlignment="1">
      <alignment horizontal="centerContinuous" vertical="center"/>
    </xf>
    <xf numFmtId="9" fontId="8" fillId="2" borderId="8" xfId="1" applyNumberFormat="1" applyFont="1" applyFill="1" applyBorder="1" applyAlignment="1">
      <alignment horizontal="centerContinuous" vertical="center"/>
    </xf>
    <xf numFmtId="165" fontId="8" fillId="2" borderId="14" xfId="0" applyNumberFormat="1" applyFont="1" applyFill="1" applyBorder="1" applyAlignment="1">
      <alignment horizontal="centerContinuous" vertical="center"/>
    </xf>
    <xf numFmtId="10" fontId="8" fillId="0" borderId="0" xfId="1" applyNumberFormat="1" applyFont="1" applyAlignment="1">
      <alignment vertical="center"/>
    </xf>
    <xf numFmtId="10" fontId="12" fillId="3" borderId="4" xfId="1" applyNumberFormat="1" applyFont="1" applyFill="1" applyBorder="1" applyAlignment="1">
      <alignment horizontal="center" vertical="center"/>
    </xf>
    <xf numFmtId="10" fontId="12" fillId="0" borderId="13" xfId="0" applyNumberFormat="1" applyFont="1" applyBorder="1" applyAlignment="1">
      <alignment horizontal="center" vertical="center"/>
    </xf>
    <xf numFmtId="10" fontId="12" fillId="3" borderId="4" xfId="1" applyNumberFormat="1" applyFont="1" applyFill="1" applyBorder="1" applyAlignment="1" applyProtection="1">
      <alignment horizontal="centerContinuous" vertical="center"/>
      <protection locked="0"/>
    </xf>
    <xf numFmtId="10" fontId="12" fillId="0" borderId="13" xfId="0" applyNumberFormat="1" applyFont="1" applyBorder="1" applyAlignment="1">
      <alignment horizontal="centerContinuous" vertical="center"/>
    </xf>
    <xf numFmtId="10" fontId="12" fillId="0" borderId="15" xfId="0" applyNumberFormat="1" applyFont="1" applyBorder="1" applyAlignment="1">
      <alignment horizontal="center" vertical="center"/>
    </xf>
    <xf numFmtId="10" fontId="12" fillId="3" borderId="3" xfId="1" applyNumberFormat="1" applyFont="1" applyFill="1" applyBorder="1" applyAlignment="1">
      <alignment horizontal="center" vertical="center"/>
    </xf>
    <xf numFmtId="3" fontId="12" fillId="0" borderId="0" xfId="1" applyNumberFormat="1" applyFont="1" applyAlignment="1">
      <alignment horizontal="center" vertical="center"/>
    </xf>
    <xf numFmtId="10" fontId="12" fillId="0" borderId="15" xfId="0" applyNumberFormat="1" applyFont="1" applyBorder="1" applyAlignment="1">
      <alignment horizontal="centerContinuous" vertical="center"/>
    </xf>
    <xf numFmtId="3" fontId="12" fillId="3" borderId="3" xfId="1" applyNumberFormat="1" applyFont="1" applyFill="1" applyBorder="1" applyAlignment="1">
      <alignment horizontal="left" vertical="center" wrapText="1" indent="2"/>
    </xf>
    <xf numFmtId="3" fontId="8" fillId="3" borderId="3" xfId="1" applyNumberFormat="1" applyFont="1" applyFill="1" applyBorder="1" applyAlignment="1">
      <alignment horizontal="center" vertical="center"/>
    </xf>
    <xf numFmtId="3" fontId="12" fillId="0" borderId="15" xfId="0" applyNumberFormat="1" applyFont="1" applyBorder="1" applyAlignment="1">
      <alignment horizontal="center" vertical="center"/>
    </xf>
    <xf numFmtId="164" fontId="8" fillId="2" borderId="8" xfId="1" applyNumberFormat="1" applyFont="1" applyFill="1" applyBorder="1" applyAlignment="1">
      <alignment horizontal="centerContinuous" vertical="center"/>
    </xf>
    <xf numFmtId="164" fontId="8" fillId="2" borderId="4" xfId="1" applyNumberFormat="1" applyFont="1" applyFill="1" applyBorder="1" applyAlignment="1">
      <alignment horizontal="centerContinuous" vertical="center"/>
    </xf>
    <xf numFmtId="164" fontId="8" fillId="2" borderId="9" xfId="1" applyNumberFormat="1" applyFont="1" applyFill="1" applyBorder="1" applyAlignment="1">
      <alignment horizontal="centerContinuous" vertical="center"/>
    </xf>
    <xf numFmtId="165" fontId="8" fillId="2" borderId="16" xfId="0" applyNumberFormat="1" applyFont="1" applyFill="1" applyBorder="1" applyAlignment="1">
      <alignment horizontal="centerContinuous" vertical="center"/>
    </xf>
    <xf numFmtId="10" fontId="8" fillId="9" borderId="1" xfId="1" applyNumberFormat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Continuous" vertical="center"/>
    </xf>
    <xf numFmtId="165" fontId="8" fillId="2" borderId="1" xfId="0" applyNumberFormat="1" applyFont="1" applyFill="1" applyBorder="1" applyAlignment="1">
      <alignment horizontal="centerContinuous" vertical="center"/>
    </xf>
    <xf numFmtId="10" fontId="12" fillId="3" borderId="1" xfId="1" applyNumberFormat="1" applyFont="1" applyFill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10" fontId="12" fillId="3" borderId="1" xfId="1" applyNumberFormat="1" applyFont="1" applyFill="1" applyBorder="1" applyAlignment="1" applyProtection="1">
      <alignment horizontal="center" vertical="center"/>
      <protection locked="0"/>
    </xf>
    <xf numFmtId="10" fontId="12" fillId="0" borderId="1" xfId="0" applyNumberFormat="1" applyFont="1" applyBorder="1" applyAlignment="1" applyProtection="1">
      <alignment horizontal="center" vertical="center"/>
      <protection locked="0"/>
    </xf>
    <xf numFmtId="3" fontId="8" fillId="3" borderId="1" xfId="1" applyNumberFormat="1" applyFont="1" applyFill="1" applyBorder="1" applyAlignment="1">
      <alignment horizontal="left" vertical="center" wrapText="1" indent="2"/>
    </xf>
    <xf numFmtId="10" fontId="8" fillId="3" borderId="1" xfId="1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Continuous" vertical="center"/>
    </xf>
    <xf numFmtId="10" fontId="8" fillId="3" borderId="1" xfId="1" applyNumberFormat="1" applyFont="1" applyFill="1" applyBorder="1" applyAlignment="1" applyProtection="1">
      <alignment horizontal="center" vertical="center"/>
      <protection locked="0"/>
    </xf>
    <xf numFmtId="10" fontId="8" fillId="0" borderId="1" xfId="0" applyNumberFormat="1" applyFont="1" applyBorder="1" applyAlignment="1" applyProtection="1">
      <alignment horizontal="center" vertical="center"/>
      <protection locked="0"/>
    </xf>
    <xf numFmtId="10" fontId="8" fillId="0" borderId="1" xfId="0" applyNumberFormat="1" applyFont="1" applyBorder="1" applyAlignment="1">
      <alignment horizontal="center" vertical="center"/>
    </xf>
    <xf numFmtId="3" fontId="8" fillId="0" borderId="0" xfId="1" applyNumberFormat="1" applyFont="1"/>
    <xf numFmtId="10" fontId="8" fillId="3" borderId="4" xfId="1" applyNumberFormat="1" applyFont="1" applyFill="1" applyBorder="1" applyAlignment="1">
      <alignment horizontal="centerContinuous" vertical="center"/>
    </xf>
    <xf numFmtId="10" fontId="12" fillId="3" borderId="5" xfId="1" applyNumberFormat="1" applyFont="1" applyFill="1" applyBorder="1" applyAlignment="1">
      <alignment horizontal="centerContinuous" vertical="center"/>
    </xf>
    <xf numFmtId="10" fontId="8" fillId="3" borderId="4" xfId="1" applyNumberFormat="1" applyFont="1" applyFill="1" applyBorder="1" applyAlignment="1">
      <alignment horizontal="center" vertical="center"/>
    </xf>
    <xf numFmtId="10" fontId="12" fillId="3" borderId="8" xfId="1" applyNumberFormat="1" applyFont="1" applyFill="1" applyBorder="1" applyAlignment="1">
      <alignment horizontal="center" vertical="center"/>
    </xf>
    <xf numFmtId="10" fontId="12" fillId="0" borderId="7" xfId="0" applyNumberFormat="1" applyFont="1" applyBorder="1" applyAlignment="1">
      <alignment horizontal="center" vertical="center"/>
    </xf>
    <xf numFmtId="10" fontId="8" fillId="0" borderId="13" xfId="0" applyNumberFormat="1" applyFont="1" applyBorder="1" applyAlignment="1">
      <alignment horizontal="center" vertical="center"/>
    </xf>
    <xf numFmtId="10" fontId="8" fillId="3" borderId="4" xfId="1" applyNumberFormat="1" applyFont="1" applyFill="1" applyBorder="1" applyAlignment="1" applyProtection="1">
      <alignment horizontal="centerContinuous" vertical="center"/>
      <protection locked="0"/>
    </xf>
    <xf numFmtId="10" fontId="8" fillId="0" borderId="15" xfId="0" applyNumberFormat="1" applyFont="1" applyBorder="1" applyAlignment="1">
      <alignment horizontal="centerContinuous" vertical="center"/>
    </xf>
    <xf numFmtId="10" fontId="8" fillId="3" borderId="3" xfId="1" applyNumberFormat="1" applyFont="1" applyFill="1" applyBorder="1" applyAlignment="1">
      <alignment horizontal="center" vertical="center"/>
    </xf>
    <xf numFmtId="10" fontId="12" fillId="3" borderId="4" xfId="1" applyNumberFormat="1" applyFont="1" applyFill="1" applyBorder="1" applyAlignment="1">
      <alignment horizontal="centerContinuous" vertical="center"/>
    </xf>
    <xf numFmtId="3" fontId="14" fillId="11" borderId="12" xfId="1" applyNumberFormat="1" applyFont="1" applyFill="1" applyBorder="1" applyAlignment="1">
      <alignment horizontal="center" vertical="center" wrapText="1"/>
    </xf>
    <xf numFmtId="0" fontId="7" fillId="2" borderId="17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3" fontId="10" fillId="3" borderId="7" xfId="1" applyNumberFormat="1" applyFont="1" applyFill="1" applyBorder="1" applyAlignment="1">
      <alignment horizontal="center" vertical="center"/>
    </xf>
    <xf numFmtId="3" fontId="10" fillId="3" borderId="6" xfId="1" applyNumberFormat="1" applyFont="1" applyFill="1" applyBorder="1" applyAlignment="1">
      <alignment horizontal="center" vertical="center"/>
    </xf>
    <xf numFmtId="3" fontId="10" fillId="3" borderId="2" xfId="1" applyNumberFormat="1" applyFont="1" applyFill="1" applyBorder="1" applyAlignment="1">
      <alignment horizontal="center" vertical="center"/>
    </xf>
    <xf numFmtId="10" fontId="12" fillId="3" borderId="19" xfId="1" applyNumberFormat="1" applyFont="1" applyFill="1" applyBorder="1" applyAlignment="1">
      <alignment horizontal="center" vertical="center"/>
    </xf>
    <xf numFmtId="10" fontId="12" fillId="3" borderId="10" xfId="1" applyNumberFormat="1" applyFont="1" applyFill="1" applyBorder="1" applyAlignment="1">
      <alignment horizontal="center" vertical="center"/>
    </xf>
    <xf numFmtId="10" fontId="12" fillId="3" borderId="12" xfId="1" applyNumberFormat="1" applyFont="1" applyFill="1" applyBorder="1" applyAlignment="1">
      <alignment horizontal="center" vertical="center"/>
    </xf>
    <xf numFmtId="10" fontId="8" fillId="3" borderId="12" xfId="1" applyNumberFormat="1" applyFont="1" applyFill="1" applyBorder="1" applyAlignment="1">
      <alignment horizontal="center" vertical="center"/>
    </xf>
    <xf numFmtId="10" fontId="8" fillId="3" borderId="4" xfId="1" applyNumberFormat="1" applyFont="1" applyFill="1" applyBorder="1" applyAlignment="1">
      <alignment horizontal="center" vertical="center"/>
    </xf>
    <xf numFmtId="10" fontId="8" fillId="3" borderId="5" xfId="1" applyNumberFormat="1" applyFont="1" applyFill="1" applyBorder="1" applyAlignment="1">
      <alignment horizontal="center" vertical="center"/>
    </xf>
    <xf numFmtId="10" fontId="8" fillId="3" borderId="19" xfId="1" applyNumberFormat="1" applyFont="1" applyFill="1" applyBorder="1" applyAlignment="1">
      <alignment horizontal="center" vertical="center"/>
    </xf>
    <xf numFmtId="10" fontId="8" fillId="3" borderId="10" xfId="1" applyNumberFormat="1" applyFont="1" applyFill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10" fontId="8" fillId="0" borderId="5" xfId="0" applyNumberFormat="1" applyFont="1" applyBorder="1" applyAlignment="1">
      <alignment horizontal="center" vertical="center"/>
    </xf>
  </cellXfs>
  <cellStyles count="4">
    <cellStyle name="Normal" xfId="0" builtinId="0"/>
    <cellStyle name="Normal 5 2" xfId="1" xr:uid="{7D516E66-0832-4EF8-8883-2839E8CE376B}"/>
    <cellStyle name="Porcentagem" xfId="2" builtinId="5"/>
    <cellStyle name="Porcentagem 4" xfId="3" xr:uid="{71A8261D-2689-44C5-8141-FE46AC16B2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0</xdr:row>
      <xdr:rowOff>66675</xdr:rowOff>
    </xdr:from>
    <xdr:to>
      <xdr:col>0</xdr:col>
      <xdr:colOff>1838325</xdr:colOff>
      <xdr:row>0</xdr:row>
      <xdr:rowOff>638175</xdr:rowOff>
    </xdr:to>
    <xdr:pic>
      <xdr:nvPicPr>
        <xdr:cNvPr id="1031" name="Imagem 2">
          <a:extLst>
            <a:ext uri="{FF2B5EF4-FFF2-40B4-BE49-F238E27FC236}">
              <a16:creationId xmlns:a16="http://schemas.microsoft.com/office/drawing/2014/main" id="{85D005E5-EE4D-FBDB-4339-02F6FD916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6675"/>
          <a:ext cx="17240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2066925</xdr:colOff>
      <xdr:row>0</xdr:row>
      <xdr:rowOff>66675</xdr:rowOff>
    </xdr:from>
    <xdr:to>
      <xdr:col>11</xdr:col>
      <xdr:colOff>971550</xdr:colOff>
      <xdr:row>0</xdr:row>
      <xdr:rowOff>647700</xdr:rowOff>
    </xdr:to>
    <xdr:pic>
      <xdr:nvPicPr>
        <xdr:cNvPr id="1032" name="Imagem 4">
          <a:extLst>
            <a:ext uri="{FF2B5EF4-FFF2-40B4-BE49-F238E27FC236}">
              <a16:creationId xmlns:a16="http://schemas.microsoft.com/office/drawing/2014/main" id="{12397615-E9B8-411C-22A0-C8B82E6B3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66675"/>
          <a:ext cx="50006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0</xdr:row>
      <xdr:rowOff>66675</xdr:rowOff>
    </xdr:from>
    <xdr:to>
      <xdr:col>0</xdr:col>
      <xdr:colOff>1838325</xdr:colOff>
      <xdr:row>0</xdr:row>
      <xdr:rowOff>638175</xdr:rowOff>
    </xdr:to>
    <xdr:pic>
      <xdr:nvPicPr>
        <xdr:cNvPr id="2055" name="Imagem 2">
          <a:extLst>
            <a:ext uri="{FF2B5EF4-FFF2-40B4-BE49-F238E27FC236}">
              <a16:creationId xmlns:a16="http://schemas.microsoft.com/office/drawing/2014/main" id="{2238D0A1-A2E6-8EF6-99CB-64F09B97E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6675"/>
          <a:ext cx="17240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495300</xdr:colOff>
      <xdr:row>0</xdr:row>
      <xdr:rowOff>76200</xdr:rowOff>
    </xdr:from>
    <xdr:to>
      <xdr:col>11</xdr:col>
      <xdr:colOff>1038225</xdr:colOff>
      <xdr:row>0</xdr:row>
      <xdr:rowOff>657225</xdr:rowOff>
    </xdr:to>
    <xdr:pic>
      <xdr:nvPicPr>
        <xdr:cNvPr id="2056" name="Imagem 4">
          <a:extLst>
            <a:ext uri="{FF2B5EF4-FFF2-40B4-BE49-F238E27FC236}">
              <a16:creationId xmlns:a16="http://schemas.microsoft.com/office/drawing/2014/main" id="{B541FBAE-5AA1-96C3-EB2A-9316D9B6B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76200"/>
          <a:ext cx="50006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266700</xdr:colOff>
      <xdr:row>0</xdr:row>
      <xdr:rowOff>57150</xdr:rowOff>
    </xdr:from>
    <xdr:to>
      <xdr:col>0</xdr:col>
      <xdr:colOff>1990725</xdr:colOff>
      <xdr:row>0</xdr:row>
      <xdr:rowOff>628650</xdr:rowOff>
    </xdr:to>
    <xdr:pic>
      <xdr:nvPicPr>
        <xdr:cNvPr id="3079" name="Imagem 3">
          <a:extLst>
            <a:ext uri="{FF2B5EF4-FFF2-40B4-BE49-F238E27FC236}">
              <a16:creationId xmlns:a16="http://schemas.microsoft.com/office/drawing/2014/main" id="{D83FE944-EA9E-907A-4DE6-DB8016633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"/>
          <a:ext cx="17240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2219325</xdr:colOff>
      <xdr:row>0</xdr:row>
      <xdr:rowOff>57150</xdr:rowOff>
    </xdr:from>
    <xdr:to>
      <xdr:col>11</xdr:col>
      <xdr:colOff>952500</xdr:colOff>
      <xdr:row>0</xdr:row>
      <xdr:rowOff>638175</xdr:rowOff>
    </xdr:to>
    <xdr:pic>
      <xdr:nvPicPr>
        <xdr:cNvPr id="3080" name="Imagem 4">
          <a:extLst>
            <a:ext uri="{FF2B5EF4-FFF2-40B4-BE49-F238E27FC236}">
              <a16:creationId xmlns:a16="http://schemas.microsoft.com/office/drawing/2014/main" id="{C408297F-F49F-D1D9-8CCD-C72A61DF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57150"/>
          <a:ext cx="50006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266700</xdr:colOff>
      <xdr:row>0</xdr:row>
      <xdr:rowOff>57150</xdr:rowOff>
    </xdr:from>
    <xdr:to>
      <xdr:col>0</xdr:col>
      <xdr:colOff>1990725</xdr:colOff>
      <xdr:row>0</xdr:row>
      <xdr:rowOff>628650</xdr:rowOff>
    </xdr:to>
    <xdr:pic>
      <xdr:nvPicPr>
        <xdr:cNvPr id="4103" name="Imagem 3">
          <a:extLst>
            <a:ext uri="{FF2B5EF4-FFF2-40B4-BE49-F238E27FC236}">
              <a16:creationId xmlns:a16="http://schemas.microsoft.com/office/drawing/2014/main" id="{55FCCF12-0B0E-7C22-136F-525CCF678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"/>
          <a:ext cx="17240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66675</xdr:rowOff>
    </xdr:from>
    <xdr:to>
      <xdr:col>11</xdr:col>
      <xdr:colOff>771525</xdr:colOff>
      <xdr:row>0</xdr:row>
      <xdr:rowOff>647700</xdr:rowOff>
    </xdr:to>
    <xdr:pic>
      <xdr:nvPicPr>
        <xdr:cNvPr id="4104" name="Imagem 4">
          <a:extLst>
            <a:ext uri="{FF2B5EF4-FFF2-40B4-BE49-F238E27FC236}">
              <a16:creationId xmlns:a16="http://schemas.microsoft.com/office/drawing/2014/main" id="{1DF35D24-87CA-3F47-694F-835539C57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66675"/>
          <a:ext cx="50006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371475</xdr:colOff>
      <xdr:row>0</xdr:row>
      <xdr:rowOff>76200</xdr:rowOff>
    </xdr:from>
    <xdr:to>
      <xdr:col>0</xdr:col>
      <xdr:colOff>2095500</xdr:colOff>
      <xdr:row>0</xdr:row>
      <xdr:rowOff>647700</xdr:rowOff>
    </xdr:to>
    <xdr:pic>
      <xdr:nvPicPr>
        <xdr:cNvPr id="5127" name="Imagem 3">
          <a:extLst>
            <a:ext uri="{FF2B5EF4-FFF2-40B4-BE49-F238E27FC236}">
              <a16:creationId xmlns:a16="http://schemas.microsoft.com/office/drawing/2014/main" id="{A74868C0-79A9-E707-01D0-764A19F09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6200"/>
          <a:ext cx="17240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2324100</xdr:colOff>
      <xdr:row>0</xdr:row>
      <xdr:rowOff>76200</xdr:rowOff>
    </xdr:from>
    <xdr:to>
      <xdr:col>18</xdr:col>
      <xdr:colOff>723900</xdr:colOff>
      <xdr:row>0</xdr:row>
      <xdr:rowOff>657225</xdr:rowOff>
    </xdr:to>
    <xdr:pic>
      <xdr:nvPicPr>
        <xdr:cNvPr id="5128" name="Imagem 4">
          <a:extLst>
            <a:ext uri="{FF2B5EF4-FFF2-40B4-BE49-F238E27FC236}">
              <a16:creationId xmlns:a16="http://schemas.microsoft.com/office/drawing/2014/main" id="{1FC83ACD-E0BB-47D4-0345-20F859F94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76200"/>
          <a:ext cx="50006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EF076-E8DD-4D97-8EE1-51C7AFBA6BEB}">
  <sheetPr>
    <tabColor theme="7" tint="-0.499984740745262"/>
    <pageSetUpPr fitToPage="1"/>
  </sheetPr>
  <dimension ref="A1:U139"/>
  <sheetViews>
    <sheetView showGridLines="0" view="pageBreakPreview" zoomScaleNormal="100" zoomScaleSheetLayoutView="100" workbookViewId="0">
      <pane xSplit="1" ySplit="4" topLeftCell="K132" activePane="bottomRight" state="frozen"/>
      <selection pane="topRight" activeCell="L138" sqref="L138"/>
      <selection pane="bottomLeft" activeCell="L138" sqref="L138"/>
      <selection pane="bottomRight" activeCell="A2" sqref="A2:U139"/>
    </sheetView>
  </sheetViews>
  <sheetFormatPr defaultColWidth="8.7109375" defaultRowHeight="15" x14ac:dyDescent="0.25"/>
  <cols>
    <col min="1" max="1" width="65.7109375" style="54" customWidth="1"/>
    <col min="2" max="4" width="20.7109375" style="3" hidden="1" customWidth="1"/>
    <col min="5" max="10" width="25.7109375" style="3" hidden="1" customWidth="1"/>
    <col min="11" max="12" width="25.7109375" style="3" customWidth="1"/>
    <col min="13" max="21" width="25.7109375" style="3" hidden="1" customWidth="1"/>
    <col min="22" max="22" width="8.7109375" style="3" bestFit="1" customWidth="1"/>
    <col min="23" max="16384" width="8.7109375" style="3"/>
  </cols>
  <sheetData>
    <row r="1" spans="1:21" s="2" customFormat="1" ht="54.95" customHeight="1" x14ac:dyDescent="0.25">
      <c r="A1" s="1"/>
    </row>
    <row r="2" spans="1:21" x14ac:dyDescent="0.25">
      <c r="A2" s="164" t="s">
        <v>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</row>
    <row r="3" spans="1:21" x14ac:dyDescent="0.25">
      <c r="A3" s="165" t="s">
        <v>1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6"/>
    </row>
    <row r="4" spans="1:21" s="7" customFormat="1" x14ac:dyDescent="0.25">
      <c r="A4" s="4" t="s">
        <v>2</v>
      </c>
      <c r="B4" s="5" t="s">
        <v>3</v>
      </c>
      <c r="C4" s="6" t="s">
        <v>4</v>
      </c>
      <c r="D4" s="5" t="s">
        <v>5</v>
      </c>
      <c r="E4" s="6">
        <v>45505</v>
      </c>
      <c r="F4" s="6" t="e">
        <f ca="1">_xll.FIMMÊS(E4,0)+1</f>
        <v>#NAME?</v>
      </c>
      <c r="G4" s="6" t="s">
        <v>3</v>
      </c>
      <c r="H4" s="6" t="s">
        <v>6</v>
      </c>
      <c r="I4" s="6" t="s">
        <v>3</v>
      </c>
      <c r="J4" s="6" t="s">
        <v>7</v>
      </c>
      <c r="K4" s="6" t="s">
        <v>5</v>
      </c>
      <c r="L4" s="6">
        <v>45566</v>
      </c>
      <c r="M4" s="6" t="e">
        <f t="shared" ref="M4:U4" ca="1" si="0">_xll.FIMMÊS(L4,0)+1</f>
        <v>#NAME?</v>
      </c>
      <c r="N4" s="6" t="e">
        <f t="shared" ca="1" si="0"/>
        <v>#NAME?</v>
      </c>
      <c r="O4" s="6" t="e">
        <f t="shared" ca="1" si="0"/>
        <v>#NAME?</v>
      </c>
      <c r="P4" s="6" t="e">
        <f t="shared" ca="1" si="0"/>
        <v>#NAME?</v>
      </c>
      <c r="Q4" s="6" t="e">
        <f t="shared" ca="1" si="0"/>
        <v>#NAME?</v>
      </c>
      <c r="R4" s="6" t="e">
        <f t="shared" ca="1" si="0"/>
        <v>#NAME?</v>
      </c>
      <c r="S4" s="6" t="e">
        <f t="shared" ca="1" si="0"/>
        <v>#NAME?</v>
      </c>
      <c r="T4" s="6" t="e">
        <f t="shared" ca="1" si="0"/>
        <v>#NAME?</v>
      </c>
      <c r="U4" s="6" t="e">
        <f t="shared" ca="1" si="0"/>
        <v>#NAME?</v>
      </c>
    </row>
    <row r="5" spans="1:21" s="10" customFormat="1" x14ac:dyDescent="0.25">
      <c r="A5" s="8" t="s">
        <v>8</v>
      </c>
      <c r="B5" s="9">
        <v>1961</v>
      </c>
      <c r="C5" s="9">
        <v>941</v>
      </c>
      <c r="D5" s="9">
        <f>D33</f>
        <v>2763</v>
      </c>
      <c r="E5" s="9">
        <f>E33</f>
        <v>3240</v>
      </c>
      <c r="F5" s="9">
        <v>3657</v>
      </c>
      <c r="G5" s="9">
        <f t="shared" ref="G5:T5" si="1">G33</f>
        <v>802.16129032258061</v>
      </c>
      <c r="H5" s="9">
        <f t="shared" si="1"/>
        <v>1128</v>
      </c>
      <c r="I5" s="9">
        <f t="shared" si="1"/>
        <v>1960.8387096774193</v>
      </c>
      <c r="J5" s="9">
        <f t="shared" si="1"/>
        <v>1966</v>
      </c>
      <c r="K5" s="9">
        <f t="shared" si="1"/>
        <v>2763</v>
      </c>
      <c r="L5" s="9">
        <f t="shared" si="1"/>
        <v>3094</v>
      </c>
      <c r="M5" s="9">
        <f t="shared" si="1"/>
        <v>0</v>
      </c>
      <c r="N5" s="9">
        <f t="shared" si="1"/>
        <v>0</v>
      </c>
      <c r="O5" s="9">
        <f t="shared" si="1"/>
        <v>0</v>
      </c>
      <c r="P5" s="9">
        <f t="shared" si="1"/>
        <v>0</v>
      </c>
      <c r="Q5" s="9">
        <f t="shared" si="1"/>
        <v>0</v>
      </c>
      <c r="R5" s="9">
        <f t="shared" si="1"/>
        <v>0</v>
      </c>
      <c r="S5" s="9">
        <f t="shared" si="1"/>
        <v>0</v>
      </c>
      <c r="T5" s="9">
        <f t="shared" si="1"/>
        <v>0</v>
      </c>
      <c r="U5" s="9">
        <f>U33</f>
        <v>0</v>
      </c>
    </row>
    <row r="6" spans="1:21" s="10" customFormat="1" x14ac:dyDescent="0.25">
      <c r="A6" s="8" t="s">
        <v>9</v>
      </c>
      <c r="B6" s="9">
        <v>1898</v>
      </c>
      <c r="C6" s="9">
        <v>2222</v>
      </c>
      <c r="D6" s="9">
        <f>D42</f>
        <v>2674</v>
      </c>
      <c r="E6" s="9">
        <f>E42</f>
        <v>3142</v>
      </c>
      <c r="F6" s="9">
        <v>3283</v>
      </c>
      <c r="G6" s="9">
        <f t="shared" ref="G6:T6" si="2">G42</f>
        <v>776.32258064516134</v>
      </c>
      <c r="H6" s="9">
        <f t="shared" si="2"/>
        <v>989</v>
      </c>
      <c r="I6" s="9">
        <f t="shared" si="2"/>
        <v>1897.6774193548388</v>
      </c>
      <c r="J6" s="9">
        <f t="shared" si="2"/>
        <v>2281</v>
      </c>
      <c r="K6" s="9">
        <f t="shared" si="2"/>
        <v>2674</v>
      </c>
      <c r="L6" s="9">
        <f t="shared" si="2"/>
        <v>3270</v>
      </c>
      <c r="M6" s="9">
        <f t="shared" si="2"/>
        <v>0</v>
      </c>
      <c r="N6" s="9">
        <f t="shared" si="2"/>
        <v>0</v>
      </c>
      <c r="O6" s="9">
        <f t="shared" si="2"/>
        <v>0</v>
      </c>
      <c r="P6" s="9">
        <f t="shared" si="2"/>
        <v>0</v>
      </c>
      <c r="Q6" s="9">
        <f t="shared" si="2"/>
        <v>0</v>
      </c>
      <c r="R6" s="9">
        <f t="shared" si="2"/>
        <v>0</v>
      </c>
      <c r="S6" s="9">
        <f t="shared" si="2"/>
        <v>0</v>
      </c>
      <c r="T6" s="9">
        <f t="shared" si="2"/>
        <v>0</v>
      </c>
      <c r="U6" s="9">
        <f>U42</f>
        <v>0</v>
      </c>
    </row>
    <row r="7" spans="1:21" s="13" customFormat="1" x14ac:dyDescent="0.25">
      <c r="A7" s="11" t="s">
        <v>10</v>
      </c>
      <c r="B7" s="12">
        <f>SUM(B5:B6)</f>
        <v>3859</v>
      </c>
      <c r="C7" s="12">
        <f t="shared" ref="C7:U7" si="3">SUM(C5:C6)</f>
        <v>3163</v>
      </c>
      <c r="D7" s="12">
        <f t="shared" si="3"/>
        <v>5437</v>
      </c>
      <c r="E7" s="12">
        <f t="shared" si="3"/>
        <v>6382</v>
      </c>
      <c r="F7" s="12">
        <f t="shared" si="3"/>
        <v>6940</v>
      </c>
      <c r="G7" s="12">
        <f t="shared" si="3"/>
        <v>1578.483870967742</v>
      </c>
      <c r="H7" s="12">
        <f t="shared" si="3"/>
        <v>2117</v>
      </c>
      <c r="I7" s="12">
        <f t="shared" si="3"/>
        <v>3858.516129032258</v>
      </c>
      <c r="J7" s="12">
        <f t="shared" si="3"/>
        <v>4247</v>
      </c>
      <c r="K7" s="12">
        <f t="shared" si="3"/>
        <v>5437</v>
      </c>
      <c r="L7" s="12">
        <f t="shared" si="3"/>
        <v>6364</v>
      </c>
      <c r="M7" s="12">
        <f t="shared" si="3"/>
        <v>0</v>
      </c>
      <c r="N7" s="12">
        <f t="shared" si="3"/>
        <v>0</v>
      </c>
      <c r="O7" s="12">
        <f t="shared" si="3"/>
        <v>0</v>
      </c>
      <c r="P7" s="12">
        <f t="shared" si="3"/>
        <v>0</v>
      </c>
      <c r="Q7" s="12">
        <f t="shared" si="3"/>
        <v>0</v>
      </c>
      <c r="R7" s="12">
        <f t="shared" si="3"/>
        <v>0</v>
      </c>
      <c r="S7" s="12">
        <f t="shared" si="3"/>
        <v>0</v>
      </c>
      <c r="T7" s="12">
        <f t="shared" si="3"/>
        <v>0</v>
      </c>
      <c r="U7" s="12">
        <f t="shared" si="3"/>
        <v>0</v>
      </c>
    </row>
    <row r="8" spans="1:21" ht="6.95" customHeight="1" x14ac:dyDescent="0.25">
      <c r="A8" s="14"/>
      <c r="B8" s="15"/>
      <c r="C8" s="15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s="7" customFormat="1" x14ac:dyDescent="0.25">
      <c r="A9" s="4" t="s">
        <v>11</v>
      </c>
      <c r="B9" s="5" t="str">
        <f>B$4</f>
        <v>Meta Parcial</v>
      </c>
      <c r="C9" s="5" t="str">
        <f t="shared" ref="C9:U9" si="4">C$4</f>
        <v>10-31-jul-24</v>
      </c>
      <c r="D9" s="5" t="str">
        <f t="shared" si="4"/>
        <v>Meta Mensal</v>
      </c>
      <c r="E9" s="5">
        <f t="shared" si="4"/>
        <v>45505</v>
      </c>
      <c r="F9" s="5" t="e">
        <f t="shared" ca="1" si="4"/>
        <v>#NAME?</v>
      </c>
      <c r="G9" s="5" t="str">
        <f t="shared" si="4"/>
        <v>Meta Parcial</v>
      </c>
      <c r="H9" s="5" t="str">
        <f t="shared" si="4"/>
        <v>01-09-Out-24</v>
      </c>
      <c r="I9" s="5" t="str">
        <f t="shared" si="4"/>
        <v>Meta Parcial</v>
      </c>
      <c r="J9" s="5" t="str">
        <f t="shared" si="4"/>
        <v>10-31-Out-24</v>
      </c>
      <c r="K9" s="5" t="str">
        <f t="shared" si="4"/>
        <v>Meta Mensal</v>
      </c>
      <c r="L9" s="5">
        <f t="shared" si="4"/>
        <v>45566</v>
      </c>
      <c r="M9" s="5" t="e">
        <f t="shared" ca="1" si="4"/>
        <v>#NAME?</v>
      </c>
      <c r="N9" s="5" t="e">
        <f t="shared" ca="1" si="4"/>
        <v>#NAME?</v>
      </c>
      <c r="O9" s="5" t="e">
        <f t="shared" ca="1" si="4"/>
        <v>#NAME?</v>
      </c>
      <c r="P9" s="5" t="e">
        <f t="shared" ca="1" si="4"/>
        <v>#NAME?</v>
      </c>
      <c r="Q9" s="5" t="e">
        <f t="shared" ca="1" si="4"/>
        <v>#NAME?</v>
      </c>
      <c r="R9" s="5" t="e">
        <f t="shared" ca="1" si="4"/>
        <v>#NAME?</v>
      </c>
      <c r="S9" s="5" t="e">
        <f t="shared" ca="1" si="4"/>
        <v>#NAME?</v>
      </c>
      <c r="T9" s="5" t="e">
        <f t="shared" ca="1" si="4"/>
        <v>#NAME?</v>
      </c>
      <c r="U9" s="5" t="e">
        <f t="shared" ca="1" si="4"/>
        <v>#NAME?</v>
      </c>
    </row>
    <row r="10" spans="1:21" s="10" customFormat="1" x14ac:dyDescent="0.2">
      <c r="A10" s="8" t="s">
        <v>12</v>
      </c>
      <c r="B10" s="167">
        <f>(D10/31)*22</f>
        <v>1960.8387096774193</v>
      </c>
      <c r="C10" s="17">
        <v>15</v>
      </c>
      <c r="D10" s="167">
        <v>2763</v>
      </c>
      <c r="E10" s="18">
        <v>54</v>
      </c>
      <c r="F10" s="9">
        <v>41</v>
      </c>
      <c r="G10" s="167">
        <f>(K10/31)*9</f>
        <v>802.16129032258061</v>
      </c>
      <c r="H10" s="19">
        <v>0</v>
      </c>
      <c r="I10" s="167">
        <f>(K10/31)*22</f>
        <v>1960.8387096774193</v>
      </c>
      <c r="J10" s="19">
        <v>70</v>
      </c>
      <c r="K10" s="167">
        <f>D10</f>
        <v>2763</v>
      </c>
      <c r="L10" s="9">
        <f>H10+J10</f>
        <v>70</v>
      </c>
      <c r="M10" s="9"/>
      <c r="N10" s="9"/>
      <c r="O10" s="9"/>
      <c r="P10" s="9"/>
      <c r="Q10" s="9"/>
      <c r="R10" s="9"/>
      <c r="S10" s="9"/>
      <c r="T10" s="9"/>
      <c r="U10" s="9"/>
    </row>
    <row r="11" spans="1:21" s="10" customFormat="1" x14ac:dyDescent="0.2">
      <c r="A11" s="8" t="s">
        <v>13</v>
      </c>
      <c r="B11" s="168"/>
      <c r="C11" s="20">
        <v>68</v>
      </c>
      <c r="D11" s="168"/>
      <c r="E11" s="21">
        <v>262</v>
      </c>
      <c r="F11" s="9">
        <v>228</v>
      </c>
      <c r="G11" s="168"/>
      <c r="H11" s="19">
        <v>74</v>
      </c>
      <c r="I11" s="168"/>
      <c r="J11" s="19">
        <v>135</v>
      </c>
      <c r="K11" s="168"/>
      <c r="L11" s="9">
        <f t="shared" ref="L11:L32" si="5">H11+J11</f>
        <v>209</v>
      </c>
      <c r="M11" s="9"/>
      <c r="N11" s="9"/>
      <c r="O11" s="9"/>
      <c r="P11" s="9"/>
      <c r="Q11" s="9"/>
      <c r="R11" s="9"/>
      <c r="S11" s="9"/>
      <c r="T11" s="9"/>
      <c r="U11" s="9"/>
    </row>
    <row r="12" spans="1:21" s="10" customFormat="1" x14ac:dyDescent="0.2">
      <c r="A12" s="8" t="s">
        <v>14</v>
      </c>
      <c r="B12" s="168"/>
      <c r="C12" s="20">
        <v>239</v>
      </c>
      <c r="D12" s="168"/>
      <c r="E12" s="21">
        <v>456</v>
      </c>
      <c r="F12" s="9">
        <v>119</v>
      </c>
      <c r="G12" s="168"/>
      <c r="H12" s="19">
        <v>61</v>
      </c>
      <c r="I12" s="168"/>
      <c r="J12" s="19">
        <v>86</v>
      </c>
      <c r="K12" s="168"/>
      <c r="L12" s="9">
        <f t="shared" si="5"/>
        <v>147</v>
      </c>
      <c r="M12" s="9"/>
      <c r="N12" s="9"/>
      <c r="O12" s="9"/>
      <c r="P12" s="9"/>
      <c r="Q12" s="9"/>
      <c r="R12" s="9"/>
      <c r="S12" s="9"/>
      <c r="T12" s="9"/>
      <c r="U12" s="9"/>
    </row>
    <row r="13" spans="1:21" s="10" customFormat="1" x14ac:dyDescent="0.2">
      <c r="A13" s="8" t="s">
        <v>15</v>
      </c>
      <c r="B13" s="168"/>
      <c r="C13" s="20">
        <v>0</v>
      </c>
      <c r="D13" s="168"/>
      <c r="E13" s="21">
        <v>102</v>
      </c>
      <c r="F13" s="9">
        <v>122</v>
      </c>
      <c r="G13" s="168"/>
      <c r="H13" s="19">
        <v>50</v>
      </c>
      <c r="I13" s="168"/>
      <c r="J13" s="19">
        <v>77</v>
      </c>
      <c r="K13" s="168"/>
      <c r="L13" s="9">
        <f t="shared" si="5"/>
        <v>127</v>
      </c>
      <c r="M13" s="9"/>
      <c r="N13" s="9"/>
      <c r="O13" s="9"/>
      <c r="P13" s="9"/>
      <c r="Q13" s="9"/>
      <c r="R13" s="9"/>
      <c r="S13" s="9"/>
      <c r="T13" s="9"/>
      <c r="U13" s="9"/>
    </row>
    <row r="14" spans="1:21" s="10" customFormat="1" x14ac:dyDescent="0.2">
      <c r="A14" s="8" t="s">
        <v>16</v>
      </c>
      <c r="B14" s="168"/>
      <c r="C14" s="20">
        <v>0</v>
      </c>
      <c r="D14" s="168"/>
      <c r="E14" s="21">
        <v>0</v>
      </c>
      <c r="F14" s="9">
        <v>256</v>
      </c>
      <c r="G14" s="168"/>
      <c r="H14" s="19">
        <v>126</v>
      </c>
      <c r="I14" s="168"/>
      <c r="J14" s="19">
        <v>0</v>
      </c>
      <c r="K14" s="168"/>
      <c r="L14" s="9">
        <f t="shared" si="5"/>
        <v>126</v>
      </c>
      <c r="M14" s="9"/>
      <c r="N14" s="9"/>
      <c r="O14" s="9"/>
      <c r="P14" s="9"/>
      <c r="Q14" s="9"/>
      <c r="R14" s="9"/>
      <c r="S14" s="9"/>
      <c r="T14" s="9"/>
      <c r="U14" s="9"/>
    </row>
    <row r="15" spans="1:21" s="10" customFormat="1" x14ac:dyDescent="0.2">
      <c r="A15" s="8" t="s">
        <v>17</v>
      </c>
      <c r="B15" s="168"/>
      <c r="C15" s="20">
        <v>36</v>
      </c>
      <c r="D15" s="168"/>
      <c r="E15" s="21">
        <v>132</v>
      </c>
      <c r="F15" s="9">
        <v>227</v>
      </c>
      <c r="G15" s="168"/>
      <c r="H15" s="19">
        <v>70</v>
      </c>
      <c r="I15" s="168"/>
      <c r="J15" s="19">
        <v>55</v>
      </c>
      <c r="K15" s="168"/>
      <c r="L15" s="9">
        <f t="shared" si="5"/>
        <v>125</v>
      </c>
      <c r="M15" s="9"/>
      <c r="N15" s="9"/>
      <c r="O15" s="9"/>
      <c r="P15" s="9"/>
      <c r="Q15" s="9"/>
      <c r="R15" s="9"/>
      <c r="S15" s="9"/>
      <c r="T15" s="9"/>
      <c r="U15" s="9"/>
    </row>
    <row r="16" spans="1:21" s="10" customFormat="1" x14ac:dyDescent="0.2">
      <c r="A16" s="8" t="s">
        <v>18</v>
      </c>
      <c r="B16" s="168"/>
      <c r="C16" s="20">
        <v>3</v>
      </c>
      <c r="D16" s="168"/>
      <c r="E16" s="21">
        <v>0</v>
      </c>
      <c r="F16" s="9">
        <v>0</v>
      </c>
      <c r="G16" s="168"/>
      <c r="H16" s="19">
        <v>0</v>
      </c>
      <c r="I16" s="168"/>
      <c r="J16" s="19">
        <v>54</v>
      </c>
      <c r="K16" s="168"/>
      <c r="L16" s="9">
        <f t="shared" si="5"/>
        <v>54</v>
      </c>
      <c r="M16" s="9"/>
      <c r="N16" s="9"/>
      <c r="O16" s="9"/>
      <c r="P16" s="9"/>
      <c r="Q16" s="9"/>
      <c r="R16" s="9"/>
      <c r="S16" s="9"/>
      <c r="T16" s="9"/>
      <c r="U16" s="9"/>
    </row>
    <row r="17" spans="1:21" s="10" customFormat="1" x14ac:dyDescent="0.2">
      <c r="A17" s="8" t="s">
        <v>19</v>
      </c>
      <c r="B17" s="168"/>
      <c r="C17" s="20">
        <v>131</v>
      </c>
      <c r="D17" s="168"/>
      <c r="E17" s="21">
        <v>283</v>
      </c>
      <c r="F17" s="9">
        <v>403</v>
      </c>
      <c r="G17" s="168"/>
      <c r="H17" s="19">
        <v>175</v>
      </c>
      <c r="I17" s="168"/>
      <c r="J17" s="19">
        <v>233</v>
      </c>
      <c r="K17" s="168"/>
      <c r="L17" s="9">
        <f t="shared" si="5"/>
        <v>408</v>
      </c>
      <c r="M17" s="9"/>
      <c r="N17" s="9"/>
      <c r="O17" s="9"/>
      <c r="P17" s="9"/>
      <c r="Q17" s="9"/>
      <c r="R17" s="9"/>
      <c r="S17" s="9"/>
      <c r="T17" s="9"/>
      <c r="U17" s="9"/>
    </row>
    <row r="18" spans="1:21" s="10" customFormat="1" x14ac:dyDescent="0.2">
      <c r="A18" s="8" t="s">
        <v>20</v>
      </c>
      <c r="B18" s="168"/>
      <c r="C18" s="20">
        <v>0</v>
      </c>
      <c r="D18" s="168"/>
      <c r="E18" s="21">
        <v>0</v>
      </c>
      <c r="F18" s="9">
        <v>0</v>
      </c>
      <c r="G18" s="168"/>
      <c r="H18" s="19">
        <v>0</v>
      </c>
      <c r="I18" s="168"/>
      <c r="J18" s="19">
        <v>0</v>
      </c>
      <c r="K18" s="168"/>
      <c r="L18" s="9">
        <f t="shared" si="5"/>
        <v>0</v>
      </c>
      <c r="M18" s="9"/>
      <c r="N18" s="9"/>
      <c r="O18" s="9"/>
      <c r="P18" s="9"/>
      <c r="Q18" s="9"/>
      <c r="R18" s="9"/>
      <c r="S18" s="9"/>
      <c r="T18" s="9"/>
      <c r="U18" s="9"/>
    </row>
    <row r="19" spans="1:21" s="10" customFormat="1" x14ac:dyDescent="0.2">
      <c r="A19" s="8" t="s">
        <v>21</v>
      </c>
      <c r="B19" s="168"/>
      <c r="C19" s="20">
        <v>0</v>
      </c>
      <c r="D19" s="168"/>
      <c r="E19" s="21">
        <v>0</v>
      </c>
      <c r="F19" s="9">
        <v>0</v>
      </c>
      <c r="G19" s="168"/>
      <c r="H19" s="19">
        <v>0</v>
      </c>
      <c r="I19" s="168"/>
      <c r="J19" s="19">
        <v>0</v>
      </c>
      <c r="K19" s="168"/>
      <c r="L19" s="9">
        <f t="shared" si="5"/>
        <v>0</v>
      </c>
      <c r="M19" s="9"/>
      <c r="N19" s="9"/>
      <c r="O19" s="9"/>
      <c r="P19" s="9"/>
      <c r="Q19" s="9"/>
      <c r="R19" s="9"/>
      <c r="S19" s="9"/>
      <c r="T19" s="9"/>
      <c r="U19" s="9"/>
    </row>
    <row r="20" spans="1:21" s="10" customFormat="1" x14ac:dyDescent="0.2">
      <c r="A20" s="8" t="s">
        <v>22</v>
      </c>
      <c r="B20" s="168"/>
      <c r="C20" s="20">
        <v>20</v>
      </c>
      <c r="D20" s="168"/>
      <c r="E20" s="21">
        <v>74</v>
      </c>
      <c r="F20" s="9">
        <v>59</v>
      </c>
      <c r="G20" s="168"/>
      <c r="H20" s="19">
        <v>31</v>
      </c>
      <c r="I20" s="168"/>
      <c r="J20" s="19">
        <v>60</v>
      </c>
      <c r="K20" s="168"/>
      <c r="L20" s="9">
        <f t="shared" si="5"/>
        <v>91</v>
      </c>
      <c r="M20" s="9"/>
      <c r="N20" s="9"/>
      <c r="O20" s="9"/>
      <c r="P20" s="9"/>
      <c r="Q20" s="9"/>
      <c r="R20" s="9"/>
      <c r="S20" s="9"/>
      <c r="T20" s="9"/>
      <c r="U20" s="9"/>
    </row>
    <row r="21" spans="1:21" s="10" customFormat="1" x14ac:dyDescent="0.2">
      <c r="A21" s="8" t="s">
        <v>23</v>
      </c>
      <c r="B21" s="168"/>
      <c r="C21" s="20">
        <v>0</v>
      </c>
      <c r="D21" s="168"/>
      <c r="E21" s="21">
        <v>0</v>
      </c>
      <c r="F21" s="22">
        <v>0</v>
      </c>
      <c r="G21" s="168"/>
      <c r="H21" s="19">
        <v>0</v>
      </c>
      <c r="I21" s="168"/>
      <c r="J21" s="19">
        <v>0</v>
      </c>
      <c r="K21" s="168"/>
      <c r="L21" s="9">
        <f t="shared" si="5"/>
        <v>0</v>
      </c>
      <c r="M21" s="9"/>
      <c r="N21" s="9"/>
      <c r="O21" s="9"/>
      <c r="P21" s="9"/>
      <c r="Q21" s="9"/>
      <c r="R21" s="9"/>
      <c r="S21" s="9"/>
      <c r="T21" s="9"/>
      <c r="U21" s="9"/>
    </row>
    <row r="22" spans="1:21" s="10" customFormat="1" x14ac:dyDescent="0.2">
      <c r="A22" s="8" t="s">
        <v>24</v>
      </c>
      <c r="B22" s="168"/>
      <c r="C22" s="20">
        <v>69</v>
      </c>
      <c r="D22" s="168"/>
      <c r="E22" s="21">
        <v>432</v>
      </c>
      <c r="F22" s="22">
        <v>650</v>
      </c>
      <c r="G22" s="168"/>
      <c r="H22" s="19">
        <v>87</v>
      </c>
      <c r="I22" s="168"/>
      <c r="J22" s="19">
        <v>188</v>
      </c>
      <c r="K22" s="168"/>
      <c r="L22" s="9">
        <f t="shared" si="5"/>
        <v>275</v>
      </c>
      <c r="M22" s="9"/>
      <c r="N22" s="9"/>
      <c r="O22" s="9"/>
      <c r="P22" s="9"/>
      <c r="Q22" s="9"/>
      <c r="R22" s="9"/>
      <c r="S22" s="9"/>
      <c r="T22" s="9"/>
      <c r="U22" s="9"/>
    </row>
    <row r="23" spans="1:21" s="10" customFormat="1" x14ac:dyDescent="0.2">
      <c r="A23" s="8" t="s">
        <v>25</v>
      </c>
      <c r="B23" s="168"/>
      <c r="C23" s="20">
        <v>0</v>
      </c>
      <c r="D23" s="168"/>
      <c r="E23" s="21">
        <v>112</v>
      </c>
      <c r="F23" s="9">
        <v>115</v>
      </c>
      <c r="G23" s="168"/>
      <c r="H23" s="19">
        <v>23</v>
      </c>
      <c r="I23" s="168"/>
      <c r="J23" s="19">
        <v>61</v>
      </c>
      <c r="K23" s="168"/>
      <c r="L23" s="9">
        <f t="shared" si="5"/>
        <v>84</v>
      </c>
      <c r="M23" s="9"/>
      <c r="N23" s="9"/>
      <c r="O23" s="9"/>
      <c r="P23" s="9"/>
      <c r="Q23" s="9"/>
      <c r="R23" s="9"/>
      <c r="S23" s="9"/>
      <c r="T23" s="9"/>
      <c r="U23" s="9"/>
    </row>
    <row r="24" spans="1:21" s="10" customFormat="1" x14ac:dyDescent="0.2">
      <c r="A24" s="8" t="s">
        <v>26</v>
      </c>
      <c r="B24" s="168"/>
      <c r="C24" s="20">
        <v>73</v>
      </c>
      <c r="D24" s="168"/>
      <c r="E24" s="18">
        <v>28</v>
      </c>
      <c r="F24" s="9">
        <v>111</v>
      </c>
      <c r="G24" s="168"/>
      <c r="H24" s="19">
        <v>37</v>
      </c>
      <c r="I24" s="168"/>
      <c r="J24" s="19">
        <v>26</v>
      </c>
      <c r="K24" s="168"/>
      <c r="L24" s="9">
        <f t="shared" si="5"/>
        <v>63</v>
      </c>
      <c r="M24" s="9"/>
      <c r="N24" s="9"/>
      <c r="O24" s="9"/>
      <c r="P24" s="9"/>
      <c r="Q24" s="9"/>
      <c r="R24" s="9"/>
      <c r="S24" s="9"/>
      <c r="T24" s="9"/>
      <c r="U24" s="9"/>
    </row>
    <row r="25" spans="1:21" s="10" customFormat="1" x14ac:dyDescent="0.2">
      <c r="A25" s="8" t="s">
        <v>27</v>
      </c>
      <c r="B25" s="168"/>
      <c r="C25" s="20">
        <v>134</v>
      </c>
      <c r="D25" s="168"/>
      <c r="E25" s="18">
        <v>343</v>
      </c>
      <c r="F25" s="9">
        <v>242</v>
      </c>
      <c r="G25" s="168"/>
      <c r="H25" s="19">
        <v>177</v>
      </c>
      <c r="I25" s="168"/>
      <c r="J25" s="19">
        <v>83</v>
      </c>
      <c r="K25" s="168"/>
      <c r="L25" s="9">
        <f t="shared" si="5"/>
        <v>260</v>
      </c>
      <c r="M25" s="9"/>
      <c r="N25" s="9"/>
      <c r="O25" s="9"/>
      <c r="P25" s="9"/>
      <c r="Q25" s="9"/>
      <c r="R25" s="9"/>
      <c r="S25" s="9"/>
      <c r="T25" s="9"/>
      <c r="U25" s="9"/>
    </row>
    <row r="26" spans="1:21" s="10" customFormat="1" x14ac:dyDescent="0.2">
      <c r="A26" s="8" t="s">
        <v>28</v>
      </c>
      <c r="B26" s="168"/>
      <c r="C26" s="20">
        <v>0</v>
      </c>
      <c r="D26" s="168"/>
      <c r="E26" s="21">
        <v>548</v>
      </c>
      <c r="F26" s="9">
        <v>669</v>
      </c>
      <c r="G26" s="168"/>
      <c r="H26" s="19">
        <v>75</v>
      </c>
      <c r="I26" s="168"/>
      <c r="J26" s="19">
        <v>399</v>
      </c>
      <c r="K26" s="168"/>
      <c r="L26" s="9">
        <f t="shared" si="5"/>
        <v>474</v>
      </c>
      <c r="M26" s="9"/>
      <c r="N26" s="9"/>
      <c r="O26" s="9"/>
      <c r="P26" s="9"/>
      <c r="Q26" s="9"/>
      <c r="R26" s="9"/>
      <c r="S26" s="9"/>
      <c r="T26" s="9"/>
      <c r="U26" s="9"/>
    </row>
    <row r="27" spans="1:21" s="10" customFormat="1" x14ac:dyDescent="0.2">
      <c r="A27" s="8" t="s">
        <v>29</v>
      </c>
      <c r="B27" s="168"/>
      <c r="C27" s="20">
        <v>0</v>
      </c>
      <c r="D27" s="168"/>
      <c r="E27" s="21">
        <v>192</v>
      </c>
      <c r="F27" s="9">
        <v>126</v>
      </c>
      <c r="G27" s="168"/>
      <c r="H27" s="19">
        <v>0</v>
      </c>
      <c r="I27" s="168"/>
      <c r="J27" s="19">
        <v>267</v>
      </c>
      <c r="K27" s="168"/>
      <c r="L27" s="9">
        <f t="shared" si="5"/>
        <v>267</v>
      </c>
      <c r="M27" s="9"/>
      <c r="N27" s="9"/>
      <c r="O27" s="9"/>
      <c r="P27" s="9"/>
      <c r="Q27" s="9"/>
      <c r="R27" s="9"/>
      <c r="S27" s="9"/>
      <c r="T27" s="9"/>
      <c r="U27" s="9"/>
    </row>
    <row r="28" spans="1:21" s="10" customFormat="1" x14ac:dyDescent="0.2">
      <c r="A28" s="8" t="s">
        <v>30</v>
      </c>
      <c r="B28" s="168"/>
      <c r="C28" s="20">
        <v>0</v>
      </c>
      <c r="D28" s="168"/>
      <c r="E28" s="18">
        <v>114</v>
      </c>
      <c r="F28" s="9">
        <v>96</v>
      </c>
      <c r="G28" s="168"/>
      <c r="H28" s="19">
        <v>59</v>
      </c>
      <c r="I28" s="168"/>
      <c r="J28" s="19">
        <v>82</v>
      </c>
      <c r="K28" s="168"/>
      <c r="L28" s="9">
        <f t="shared" si="5"/>
        <v>141</v>
      </c>
      <c r="M28" s="9"/>
      <c r="N28" s="9"/>
      <c r="O28" s="9"/>
      <c r="P28" s="9"/>
      <c r="Q28" s="9"/>
      <c r="R28" s="9"/>
      <c r="S28" s="9"/>
      <c r="T28" s="9"/>
      <c r="U28" s="9"/>
    </row>
    <row r="29" spans="1:21" s="10" customFormat="1" x14ac:dyDescent="0.2">
      <c r="A29" s="8" t="s">
        <v>31</v>
      </c>
      <c r="B29" s="168"/>
      <c r="C29" s="20">
        <v>30</v>
      </c>
      <c r="D29" s="168"/>
      <c r="E29" s="23">
        <v>0</v>
      </c>
      <c r="F29" s="9">
        <v>0</v>
      </c>
      <c r="G29" s="168"/>
      <c r="H29" s="19">
        <v>0</v>
      </c>
      <c r="I29" s="168"/>
      <c r="J29" s="19">
        <v>0</v>
      </c>
      <c r="K29" s="168"/>
      <c r="L29" s="9">
        <f t="shared" si="5"/>
        <v>0</v>
      </c>
      <c r="M29" s="9"/>
      <c r="N29" s="9"/>
      <c r="O29" s="9"/>
      <c r="P29" s="9"/>
      <c r="Q29" s="9"/>
      <c r="R29" s="9"/>
      <c r="S29" s="9"/>
      <c r="T29" s="9"/>
      <c r="U29" s="9"/>
    </row>
    <row r="30" spans="1:21" s="10" customFormat="1" x14ac:dyDescent="0.2">
      <c r="A30" s="8" t="s">
        <v>32</v>
      </c>
      <c r="B30" s="168"/>
      <c r="C30" s="20">
        <v>75</v>
      </c>
      <c r="D30" s="168"/>
      <c r="E30" s="23">
        <v>14</v>
      </c>
      <c r="F30" s="9">
        <v>94</v>
      </c>
      <c r="G30" s="168"/>
      <c r="H30" s="19">
        <v>27</v>
      </c>
      <c r="I30" s="168"/>
      <c r="J30" s="19">
        <v>56</v>
      </c>
      <c r="K30" s="168"/>
      <c r="L30" s="9">
        <f t="shared" si="5"/>
        <v>83</v>
      </c>
      <c r="M30" s="9"/>
      <c r="N30" s="9"/>
      <c r="O30" s="9"/>
      <c r="P30" s="9"/>
      <c r="Q30" s="9"/>
      <c r="R30" s="9"/>
      <c r="S30" s="9"/>
      <c r="T30" s="9"/>
      <c r="U30" s="9"/>
    </row>
    <row r="31" spans="1:21" s="10" customFormat="1" x14ac:dyDescent="0.2">
      <c r="A31" s="8" t="s">
        <v>33</v>
      </c>
      <c r="B31" s="168"/>
      <c r="C31" s="20">
        <v>0</v>
      </c>
      <c r="D31" s="168"/>
      <c r="E31" s="23">
        <v>0</v>
      </c>
      <c r="F31" s="9">
        <v>0</v>
      </c>
      <c r="G31" s="168"/>
      <c r="H31" s="19">
        <v>0</v>
      </c>
      <c r="I31" s="168"/>
      <c r="J31" s="19">
        <v>0</v>
      </c>
      <c r="K31" s="168"/>
      <c r="L31" s="9">
        <f t="shared" si="5"/>
        <v>0</v>
      </c>
      <c r="M31" s="9"/>
      <c r="N31" s="9"/>
      <c r="O31" s="9"/>
      <c r="P31" s="9"/>
      <c r="Q31" s="9"/>
      <c r="R31" s="9"/>
      <c r="S31" s="9"/>
      <c r="T31" s="9"/>
      <c r="U31" s="9"/>
    </row>
    <row r="32" spans="1:21" s="10" customFormat="1" x14ac:dyDescent="0.2">
      <c r="A32" s="8" t="s">
        <v>34</v>
      </c>
      <c r="B32" s="169"/>
      <c r="C32" s="20">
        <v>48</v>
      </c>
      <c r="D32" s="169"/>
      <c r="E32" s="23">
        <v>94</v>
      </c>
      <c r="F32" s="9">
        <v>99</v>
      </c>
      <c r="G32" s="169"/>
      <c r="H32" s="19">
        <v>56</v>
      </c>
      <c r="I32" s="169"/>
      <c r="J32" s="19">
        <v>34</v>
      </c>
      <c r="K32" s="169"/>
      <c r="L32" s="9">
        <f t="shared" si="5"/>
        <v>90</v>
      </c>
      <c r="M32" s="9"/>
      <c r="N32" s="9"/>
      <c r="O32" s="9"/>
      <c r="P32" s="9"/>
      <c r="Q32" s="9"/>
      <c r="R32" s="9"/>
      <c r="S32" s="9"/>
      <c r="T32" s="9"/>
      <c r="U32" s="9"/>
    </row>
    <row r="33" spans="1:21" s="13" customFormat="1" x14ac:dyDescent="0.25">
      <c r="A33" s="11" t="s">
        <v>10</v>
      </c>
      <c r="B33" s="12">
        <f>SUM(B10:B32)</f>
        <v>1960.8387096774193</v>
      </c>
      <c r="C33" s="12">
        <f t="shared" ref="C33:U33" si="6">SUM(C10:C32)</f>
        <v>941</v>
      </c>
      <c r="D33" s="12">
        <f t="shared" si="6"/>
        <v>2763</v>
      </c>
      <c r="E33" s="12">
        <f t="shared" si="6"/>
        <v>3240</v>
      </c>
      <c r="F33" s="12">
        <f t="shared" si="6"/>
        <v>3657</v>
      </c>
      <c r="G33" s="12">
        <f t="shared" si="6"/>
        <v>802.16129032258061</v>
      </c>
      <c r="H33" s="12">
        <f t="shared" si="6"/>
        <v>1128</v>
      </c>
      <c r="I33" s="12">
        <f t="shared" si="6"/>
        <v>1960.8387096774193</v>
      </c>
      <c r="J33" s="12">
        <f t="shared" si="6"/>
        <v>1966</v>
      </c>
      <c r="K33" s="12">
        <f t="shared" si="6"/>
        <v>2763</v>
      </c>
      <c r="L33" s="12">
        <f t="shared" si="6"/>
        <v>3094</v>
      </c>
      <c r="M33" s="12">
        <f t="shared" si="6"/>
        <v>0</v>
      </c>
      <c r="N33" s="12">
        <f t="shared" si="6"/>
        <v>0</v>
      </c>
      <c r="O33" s="12">
        <f t="shared" si="6"/>
        <v>0</v>
      </c>
      <c r="P33" s="12">
        <f t="shared" si="6"/>
        <v>0</v>
      </c>
      <c r="Q33" s="12">
        <f t="shared" si="6"/>
        <v>0</v>
      </c>
      <c r="R33" s="12">
        <f t="shared" si="6"/>
        <v>0</v>
      </c>
      <c r="S33" s="12">
        <f t="shared" si="6"/>
        <v>0</v>
      </c>
      <c r="T33" s="12">
        <f t="shared" si="6"/>
        <v>0</v>
      </c>
      <c r="U33" s="12">
        <f t="shared" si="6"/>
        <v>0</v>
      </c>
    </row>
    <row r="34" spans="1:21" ht="6.95" customHeight="1" x14ac:dyDescent="0.25">
      <c r="A34" s="14"/>
      <c r="B34" s="15"/>
      <c r="C34" s="15"/>
      <c r="D34" s="15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</row>
    <row r="35" spans="1:21" s="7" customFormat="1" x14ac:dyDescent="0.25">
      <c r="A35" s="4" t="s">
        <v>35</v>
      </c>
      <c r="B35" s="5" t="str">
        <f>B$4</f>
        <v>Meta Parcial</v>
      </c>
      <c r="C35" s="5" t="str">
        <f t="shared" ref="C35:U35" si="7">C$4</f>
        <v>10-31-jul-24</v>
      </c>
      <c r="D35" s="5" t="str">
        <f t="shared" si="7"/>
        <v>Meta Mensal</v>
      </c>
      <c r="E35" s="5">
        <f t="shared" si="7"/>
        <v>45505</v>
      </c>
      <c r="F35" s="5" t="e">
        <f t="shared" ca="1" si="7"/>
        <v>#NAME?</v>
      </c>
      <c r="G35" s="5" t="str">
        <f t="shared" si="7"/>
        <v>Meta Parcial</v>
      </c>
      <c r="H35" s="5" t="str">
        <f t="shared" si="7"/>
        <v>01-09-Out-24</v>
      </c>
      <c r="I35" s="5" t="str">
        <f t="shared" si="7"/>
        <v>Meta Parcial</v>
      </c>
      <c r="J35" s="5" t="str">
        <f t="shared" si="7"/>
        <v>10-31-Out-24</v>
      </c>
      <c r="K35" s="5" t="str">
        <f t="shared" si="7"/>
        <v>Meta Mensal</v>
      </c>
      <c r="L35" s="5">
        <f t="shared" si="7"/>
        <v>45566</v>
      </c>
      <c r="M35" s="5" t="e">
        <f t="shared" ca="1" si="7"/>
        <v>#NAME?</v>
      </c>
      <c r="N35" s="5" t="e">
        <f t="shared" ca="1" si="7"/>
        <v>#NAME?</v>
      </c>
      <c r="O35" s="5" t="e">
        <f t="shared" ca="1" si="7"/>
        <v>#NAME?</v>
      </c>
      <c r="P35" s="5" t="e">
        <f t="shared" ca="1" si="7"/>
        <v>#NAME?</v>
      </c>
      <c r="Q35" s="5" t="e">
        <f t="shared" ca="1" si="7"/>
        <v>#NAME?</v>
      </c>
      <c r="R35" s="5" t="e">
        <f t="shared" ca="1" si="7"/>
        <v>#NAME?</v>
      </c>
      <c r="S35" s="5" t="e">
        <f t="shared" ca="1" si="7"/>
        <v>#NAME?</v>
      </c>
      <c r="T35" s="5" t="e">
        <f t="shared" ca="1" si="7"/>
        <v>#NAME?</v>
      </c>
      <c r="U35" s="5" t="e">
        <f t="shared" ca="1" si="7"/>
        <v>#NAME?</v>
      </c>
    </row>
    <row r="36" spans="1:21" s="10" customFormat="1" x14ac:dyDescent="0.25">
      <c r="A36" s="8" t="s">
        <v>36</v>
      </c>
      <c r="B36" s="167">
        <f>(D36/31)*22</f>
        <v>1897.6774193548388</v>
      </c>
      <c r="C36" s="24">
        <v>672</v>
      </c>
      <c r="D36" s="167">
        <v>2674</v>
      </c>
      <c r="E36" s="23">
        <v>711</v>
      </c>
      <c r="F36" s="9">
        <v>702</v>
      </c>
      <c r="G36" s="167">
        <f>(K36/31)*9</f>
        <v>776.32258064516134</v>
      </c>
      <c r="H36" s="19">
        <v>220</v>
      </c>
      <c r="I36" s="167">
        <f>(K36/31)*22</f>
        <v>1897.6774193548388</v>
      </c>
      <c r="J36" s="19">
        <v>588</v>
      </c>
      <c r="K36" s="167">
        <f>D36</f>
        <v>2674</v>
      </c>
      <c r="L36" s="9">
        <f t="shared" ref="L36:L41" si="8">H36+J36</f>
        <v>808</v>
      </c>
      <c r="M36" s="9"/>
      <c r="N36" s="9"/>
      <c r="O36" s="9"/>
      <c r="P36" s="9"/>
      <c r="Q36" s="9"/>
      <c r="R36" s="9"/>
      <c r="S36" s="9"/>
      <c r="T36" s="9"/>
      <c r="U36" s="9"/>
    </row>
    <row r="37" spans="1:21" s="10" customFormat="1" x14ac:dyDescent="0.25">
      <c r="A37" s="8" t="s">
        <v>37</v>
      </c>
      <c r="B37" s="168"/>
      <c r="C37" s="24">
        <v>158</v>
      </c>
      <c r="D37" s="168"/>
      <c r="E37" s="23">
        <v>272</v>
      </c>
      <c r="F37" s="9">
        <v>282</v>
      </c>
      <c r="G37" s="168"/>
      <c r="H37" s="19">
        <v>46</v>
      </c>
      <c r="I37" s="168"/>
      <c r="J37" s="19">
        <v>252</v>
      </c>
      <c r="K37" s="168"/>
      <c r="L37" s="9">
        <f t="shared" si="8"/>
        <v>298</v>
      </c>
      <c r="M37" s="9"/>
      <c r="N37" s="9"/>
      <c r="O37" s="9"/>
      <c r="P37" s="9"/>
      <c r="Q37" s="9"/>
      <c r="R37" s="9"/>
      <c r="S37" s="9"/>
      <c r="T37" s="9"/>
      <c r="U37" s="9"/>
    </row>
    <row r="38" spans="1:21" s="10" customFormat="1" x14ac:dyDescent="0.25">
      <c r="A38" s="8" t="s">
        <v>38</v>
      </c>
      <c r="B38" s="168"/>
      <c r="C38" s="24">
        <v>804</v>
      </c>
      <c r="D38" s="168"/>
      <c r="E38" s="23">
        <v>1361</v>
      </c>
      <c r="F38" s="9">
        <v>1415</v>
      </c>
      <c r="G38" s="168"/>
      <c r="H38" s="19">
        <v>463</v>
      </c>
      <c r="I38" s="168"/>
      <c r="J38" s="19">
        <v>864</v>
      </c>
      <c r="K38" s="168"/>
      <c r="L38" s="9">
        <f t="shared" si="8"/>
        <v>1327</v>
      </c>
      <c r="M38" s="9"/>
      <c r="N38" s="9"/>
      <c r="O38" s="9"/>
      <c r="P38" s="9"/>
      <c r="Q38" s="9"/>
      <c r="R38" s="9"/>
      <c r="S38" s="9"/>
      <c r="T38" s="9"/>
      <c r="U38" s="9"/>
    </row>
    <row r="39" spans="1:21" s="10" customFormat="1" x14ac:dyDescent="0.25">
      <c r="A39" s="8" t="s">
        <v>39</v>
      </c>
      <c r="B39" s="168"/>
      <c r="C39" s="9">
        <v>0</v>
      </c>
      <c r="D39" s="168"/>
      <c r="E39" s="23">
        <v>0</v>
      </c>
      <c r="F39" s="9">
        <v>0</v>
      </c>
      <c r="G39" s="168"/>
      <c r="H39" s="19">
        <v>0</v>
      </c>
      <c r="I39" s="168"/>
      <c r="J39" s="19">
        <v>0</v>
      </c>
      <c r="K39" s="168"/>
      <c r="L39" s="9">
        <f t="shared" si="8"/>
        <v>0</v>
      </c>
      <c r="M39" s="9"/>
      <c r="N39" s="9"/>
      <c r="O39" s="9"/>
      <c r="P39" s="9"/>
      <c r="Q39" s="9"/>
      <c r="R39" s="9"/>
      <c r="S39" s="9"/>
      <c r="T39" s="9"/>
      <c r="U39" s="9"/>
    </row>
    <row r="40" spans="1:21" s="10" customFormat="1" x14ac:dyDescent="0.25">
      <c r="A40" s="8" t="s">
        <v>40</v>
      </c>
      <c r="B40" s="168"/>
      <c r="C40" s="9">
        <v>309</v>
      </c>
      <c r="D40" s="168"/>
      <c r="E40" s="23">
        <v>383</v>
      </c>
      <c r="F40" s="9">
        <v>443</v>
      </c>
      <c r="G40" s="168"/>
      <c r="H40" s="19">
        <v>142</v>
      </c>
      <c r="I40" s="168"/>
      <c r="J40" s="19">
        <v>221</v>
      </c>
      <c r="K40" s="168"/>
      <c r="L40" s="9">
        <f t="shared" si="8"/>
        <v>363</v>
      </c>
      <c r="M40" s="9"/>
      <c r="N40" s="9"/>
      <c r="O40" s="9"/>
      <c r="P40" s="9"/>
      <c r="Q40" s="9"/>
      <c r="R40" s="9"/>
      <c r="S40" s="9"/>
      <c r="T40" s="9"/>
      <c r="U40" s="9"/>
    </row>
    <row r="41" spans="1:21" s="10" customFormat="1" x14ac:dyDescent="0.25">
      <c r="A41" s="8" t="s">
        <v>41</v>
      </c>
      <c r="B41" s="169"/>
      <c r="C41" s="9">
        <v>279</v>
      </c>
      <c r="D41" s="169"/>
      <c r="E41" s="23">
        <v>415</v>
      </c>
      <c r="F41" s="9">
        <v>441</v>
      </c>
      <c r="G41" s="169"/>
      <c r="H41" s="19">
        <v>118</v>
      </c>
      <c r="I41" s="169"/>
      <c r="J41" s="19">
        <v>356</v>
      </c>
      <c r="K41" s="169"/>
      <c r="L41" s="9">
        <f t="shared" si="8"/>
        <v>474</v>
      </c>
      <c r="M41" s="9"/>
      <c r="N41" s="9"/>
      <c r="O41" s="9"/>
      <c r="P41" s="9"/>
      <c r="Q41" s="9"/>
      <c r="R41" s="9"/>
      <c r="S41" s="9"/>
      <c r="T41" s="9"/>
      <c r="U41" s="9"/>
    </row>
    <row r="42" spans="1:21" s="13" customFormat="1" x14ac:dyDescent="0.25">
      <c r="A42" s="11" t="s">
        <v>10</v>
      </c>
      <c r="B42" s="12">
        <f>SUM(B36:B41)</f>
        <v>1897.6774193548388</v>
      </c>
      <c r="C42" s="12">
        <f t="shared" ref="C42:U42" si="9">SUM(C36:C41)</f>
        <v>2222</v>
      </c>
      <c r="D42" s="12">
        <f t="shared" si="9"/>
        <v>2674</v>
      </c>
      <c r="E42" s="12">
        <f t="shared" si="9"/>
        <v>3142</v>
      </c>
      <c r="F42" s="12">
        <f t="shared" si="9"/>
        <v>3283</v>
      </c>
      <c r="G42" s="12">
        <f t="shared" si="9"/>
        <v>776.32258064516134</v>
      </c>
      <c r="H42" s="12">
        <f t="shared" si="9"/>
        <v>989</v>
      </c>
      <c r="I42" s="12">
        <f t="shared" si="9"/>
        <v>1897.6774193548388</v>
      </c>
      <c r="J42" s="12">
        <f t="shared" si="9"/>
        <v>2281</v>
      </c>
      <c r="K42" s="12">
        <f t="shared" si="9"/>
        <v>2674</v>
      </c>
      <c r="L42" s="12">
        <f t="shared" si="9"/>
        <v>3270</v>
      </c>
      <c r="M42" s="12">
        <f t="shared" si="9"/>
        <v>0</v>
      </c>
      <c r="N42" s="12">
        <f t="shared" si="9"/>
        <v>0</v>
      </c>
      <c r="O42" s="12">
        <f t="shared" si="9"/>
        <v>0</v>
      </c>
      <c r="P42" s="12">
        <f t="shared" si="9"/>
        <v>0</v>
      </c>
      <c r="Q42" s="12">
        <f t="shared" si="9"/>
        <v>0</v>
      </c>
      <c r="R42" s="12">
        <f t="shared" si="9"/>
        <v>0</v>
      </c>
      <c r="S42" s="12">
        <f t="shared" si="9"/>
        <v>0</v>
      </c>
      <c r="T42" s="12">
        <f t="shared" si="9"/>
        <v>0</v>
      </c>
      <c r="U42" s="12">
        <f t="shared" si="9"/>
        <v>0</v>
      </c>
    </row>
    <row r="43" spans="1:21" ht="6.95" customHeight="1" x14ac:dyDescent="0.25">
      <c r="A43" s="14"/>
      <c r="B43" s="15"/>
      <c r="C43" s="15"/>
      <c r="D43" s="15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</row>
    <row r="44" spans="1:21" s="7" customFormat="1" x14ac:dyDescent="0.25">
      <c r="A44" s="25" t="s">
        <v>42</v>
      </c>
      <c r="B44" s="26"/>
      <c r="C44" s="5" t="str">
        <f t="shared" ref="C44:U44" si="10">C$4</f>
        <v>10-31-jul-24</v>
      </c>
      <c r="D44" s="26"/>
      <c r="E44" s="5">
        <f t="shared" si="10"/>
        <v>45505</v>
      </c>
      <c r="F44" s="5" t="e">
        <f t="shared" ca="1" si="10"/>
        <v>#NAME?</v>
      </c>
      <c r="G44" s="5"/>
      <c r="H44" s="5" t="str">
        <f t="shared" si="10"/>
        <v>01-09-Out-24</v>
      </c>
      <c r="I44" s="5"/>
      <c r="J44" s="5" t="str">
        <f t="shared" si="10"/>
        <v>10-31-Out-24</v>
      </c>
      <c r="K44" s="5"/>
      <c r="L44" s="5">
        <f t="shared" si="10"/>
        <v>45566</v>
      </c>
      <c r="M44" s="5" t="e">
        <f t="shared" ca="1" si="10"/>
        <v>#NAME?</v>
      </c>
      <c r="N44" s="5" t="e">
        <f t="shared" ca="1" si="10"/>
        <v>#NAME?</v>
      </c>
      <c r="O44" s="5" t="e">
        <f t="shared" ca="1" si="10"/>
        <v>#NAME?</v>
      </c>
      <c r="P44" s="5" t="e">
        <f t="shared" ca="1" si="10"/>
        <v>#NAME?</v>
      </c>
      <c r="Q44" s="5" t="e">
        <f t="shared" ca="1" si="10"/>
        <v>#NAME?</v>
      </c>
      <c r="R44" s="5" t="e">
        <f t="shared" ca="1" si="10"/>
        <v>#NAME?</v>
      </c>
      <c r="S44" s="5" t="e">
        <f t="shared" ca="1" si="10"/>
        <v>#NAME?</v>
      </c>
      <c r="T44" s="5" t="e">
        <f t="shared" ca="1" si="10"/>
        <v>#NAME?</v>
      </c>
      <c r="U44" s="5" t="e">
        <f t="shared" ca="1" si="10"/>
        <v>#NAME?</v>
      </c>
    </row>
    <row r="45" spans="1:21" s="10" customFormat="1" x14ac:dyDescent="0.25">
      <c r="A45" s="27" t="s">
        <v>43</v>
      </c>
      <c r="B45" s="28"/>
      <c r="C45" s="9">
        <v>1280</v>
      </c>
      <c r="D45" s="28"/>
      <c r="E45" s="23">
        <v>3574</v>
      </c>
      <c r="F45" s="9">
        <v>3654</v>
      </c>
      <c r="G45" s="9"/>
      <c r="H45" s="19"/>
      <c r="I45" s="9"/>
      <c r="J45" s="19"/>
      <c r="K45" s="9"/>
      <c r="L45" s="9">
        <f>H45+J45</f>
        <v>0</v>
      </c>
      <c r="M45" s="9"/>
      <c r="N45" s="9"/>
      <c r="O45" s="9"/>
      <c r="P45" s="9"/>
      <c r="Q45" s="9"/>
      <c r="R45" s="9"/>
      <c r="S45" s="9"/>
      <c r="T45" s="9"/>
      <c r="U45" s="9"/>
    </row>
    <row r="46" spans="1:21" s="10" customFormat="1" x14ac:dyDescent="0.25">
      <c r="A46" s="27" t="s">
        <v>44</v>
      </c>
      <c r="B46" s="28"/>
      <c r="C46" s="9">
        <v>664</v>
      </c>
      <c r="D46" s="28"/>
      <c r="E46" s="23">
        <v>634</v>
      </c>
      <c r="F46" s="9">
        <v>720</v>
      </c>
      <c r="G46" s="9"/>
      <c r="H46" s="19">
        <v>245</v>
      </c>
      <c r="I46" s="9"/>
      <c r="J46" s="19">
        <v>387</v>
      </c>
      <c r="K46" s="9"/>
      <c r="L46" s="9">
        <f>H46+J46</f>
        <v>632</v>
      </c>
      <c r="M46" s="9"/>
      <c r="N46" s="9"/>
      <c r="O46" s="9"/>
      <c r="P46" s="9"/>
      <c r="Q46" s="9"/>
      <c r="R46" s="9"/>
      <c r="S46" s="9"/>
      <c r="T46" s="9"/>
      <c r="U46" s="9"/>
    </row>
    <row r="47" spans="1:21" s="13" customFormat="1" x14ac:dyDescent="0.25">
      <c r="A47" s="29" t="s">
        <v>10</v>
      </c>
      <c r="B47" s="30"/>
      <c r="C47" s="12">
        <f>SUM(C45:C46)</f>
        <v>1944</v>
      </c>
      <c r="D47" s="30"/>
      <c r="E47" s="12">
        <f t="shared" ref="E47:U47" si="11">SUM(E45:E46)</f>
        <v>4208</v>
      </c>
      <c r="F47" s="12">
        <f t="shared" si="11"/>
        <v>4374</v>
      </c>
      <c r="G47" s="12"/>
      <c r="H47" s="12">
        <f t="shared" si="11"/>
        <v>245</v>
      </c>
      <c r="I47" s="12"/>
      <c r="J47" s="12">
        <f t="shared" si="11"/>
        <v>387</v>
      </c>
      <c r="K47" s="12"/>
      <c r="L47" s="12">
        <f t="shared" si="11"/>
        <v>632</v>
      </c>
      <c r="M47" s="12">
        <f t="shared" si="11"/>
        <v>0</v>
      </c>
      <c r="N47" s="12">
        <f t="shared" si="11"/>
        <v>0</v>
      </c>
      <c r="O47" s="12">
        <f t="shared" si="11"/>
        <v>0</v>
      </c>
      <c r="P47" s="12">
        <f t="shared" si="11"/>
        <v>0</v>
      </c>
      <c r="Q47" s="12">
        <f t="shared" si="11"/>
        <v>0</v>
      </c>
      <c r="R47" s="12">
        <f t="shared" si="11"/>
        <v>0</v>
      </c>
      <c r="S47" s="12">
        <f t="shared" si="11"/>
        <v>0</v>
      </c>
      <c r="T47" s="12">
        <f t="shared" si="11"/>
        <v>0</v>
      </c>
      <c r="U47" s="12">
        <f t="shared" si="11"/>
        <v>0</v>
      </c>
    </row>
    <row r="48" spans="1:21" ht="6.95" customHeight="1" x14ac:dyDescent="0.25">
      <c r="A48" s="14"/>
      <c r="B48" s="15"/>
      <c r="C48" s="15"/>
      <c r="D48" s="15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</row>
    <row r="49" spans="1:21" s="7" customFormat="1" x14ac:dyDescent="0.25">
      <c r="A49" s="31" t="s">
        <v>45</v>
      </c>
      <c r="B49" s="26"/>
      <c r="C49" s="32" t="str">
        <f t="shared" ref="C49:U49" si="12">C$4</f>
        <v>10-31-jul-24</v>
      </c>
      <c r="D49" s="5"/>
      <c r="E49" s="32">
        <f t="shared" si="12"/>
        <v>45505</v>
      </c>
      <c r="F49" s="5" t="e">
        <f t="shared" ca="1" si="12"/>
        <v>#NAME?</v>
      </c>
      <c r="G49" s="5"/>
      <c r="H49" s="5" t="str">
        <f t="shared" si="12"/>
        <v>01-09-Out-24</v>
      </c>
      <c r="I49" s="5"/>
      <c r="J49" s="5" t="str">
        <f t="shared" si="12"/>
        <v>10-31-Out-24</v>
      </c>
      <c r="K49" s="5"/>
      <c r="L49" s="5">
        <f t="shared" si="12"/>
        <v>45566</v>
      </c>
      <c r="M49" s="5" t="e">
        <f t="shared" ca="1" si="12"/>
        <v>#NAME?</v>
      </c>
      <c r="N49" s="5" t="e">
        <f t="shared" ca="1" si="12"/>
        <v>#NAME?</v>
      </c>
      <c r="O49" s="5" t="e">
        <f t="shared" ca="1" si="12"/>
        <v>#NAME?</v>
      </c>
      <c r="P49" s="5" t="e">
        <f t="shared" ca="1" si="12"/>
        <v>#NAME?</v>
      </c>
      <c r="Q49" s="5" t="e">
        <f t="shared" ca="1" si="12"/>
        <v>#NAME?</v>
      </c>
      <c r="R49" s="5" t="e">
        <f t="shared" ca="1" si="12"/>
        <v>#NAME?</v>
      </c>
      <c r="S49" s="5" t="e">
        <f t="shared" ca="1" si="12"/>
        <v>#NAME?</v>
      </c>
      <c r="T49" s="5" t="e">
        <f t="shared" ca="1" si="12"/>
        <v>#NAME?</v>
      </c>
      <c r="U49" s="5" t="e">
        <f t="shared" ca="1" si="12"/>
        <v>#NAME?</v>
      </c>
    </row>
    <row r="50" spans="1:21" s="10" customFormat="1" x14ac:dyDescent="0.2">
      <c r="A50" s="27" t="s">
        <v>46</v>
      </c>
      <c r="B50" s="33"/>
      <c r="C50" s="34">
        <v>11</v>
      </c>
      <c r="D50" s="9"/>
      <c r="E50" s="35">
        <v>40</v>
      </c>
      <c r="F50" s="36">
        <v>24</v>
      </c>
      <c r="G50" s="9"/>
      <c r="H50" s="19">
        <v>6</v>
      </c>
      <c r="I50" s="9"/>
      <c r="J50" s="19">
        <v>7</v>
      </c>
      <c r="K50" s="9"/>
      <c r="L50" s="9">
        <f t="shared" ref="L50:L56" si="13">H50+J50</f>
        <v>13</v>
      </c>
      <c r="M50" s="9"/>
      <c r="N50" s="9"/>
      <c r="O50" s="9"/>
      <c r="P50" s="9"/>
      <c r="Q50" s="9"/>
      <c r="R50" s="9"/>
      <c r="S50" s="9"/>
      <c r="T50" s="9"/>
      <c r="U50" s="9"/>
    </row>
    <row r="51" spans="1:21" s="10" customFormat="1" x14ac:dyDescent="0.2">
      <c r="A51" s="27" t="s">
        <v>47</v>
      </c>
      <c r="B51" s="33"/>
      <c r="C51" s="34">
        <v>54</v>
      </c>
      <c r="D51" s="9"/>
      <c r="E51" s="35">
        <v>90</v>
      </c>
      <c r="F51" s="36">
        <v>97</v>
      </c>
      <c r="G51" s="9"/>
      <c r="H51" s="19">
        <v>35</v>
      </c>
      <c r="I51" s="9"/>
      <c r="J51" s="19">
        <v>44</v>
      </c>
      <c r="K51" s="9"/>
      <c r="L51" s="9">
        <f t="shared" si="13"/>
        <v>79</v>
      </c>
      <c r="M51" s="9"/>
      <c r="N51" s="9"/>
      <c r="O51" s="9"/>
      <c r="P51" s="9"/>
      <c r="Q51" s="9"/>
      <c r="R51" s="9"/>
      <c r="S51" s="9"/>
      <c r="T51" s="9"/>
      <c r="U51" s="9"/>
    </row>
    <row r="52" spans="1:21" s="10" customFormat="1" x14ac:dyDescent="0.2">
      <c r="A52" s="27" t="s">
        <v>48</v>
      </c>
      <c r="B52" s="37"/>
      <c r="C52" s="34">
        <v>146</v>
      </c>
      <c r="D52" s="9"/>
      <c r="E52" s="35">
        <v>193</v>
      </c>
      <c r="F52" s="36">
        <v>190</v>
      </c>
      <c r="G52" s="9"/>
      <c r="H52" s="19">
        <v>68</v>
      </c>
      <c r="I52" s="9"/>
      <c r="J52" s="19">
        <v>128</v>
      </c>
      <c r="K52" s="9"/>
      <c r="L52" s="9">
        <f t="shared" si="13"/>
        <v>196</v>
      </c>
      <c r="M52" s="9"/>
      <c r="N52" s="9"/>
      <c r="O52" s="9"/>
      <c r="P52" s="9"/>
      <c r="Q52" s="9"/>
      <c r="R52" s="9"/>
      <c r="S52" s="9"/>
      <c r="T52" s="9"/>
      <c r="U52" s="9"/>
    </row>
    <row r="53" spans="1:21" s="10" customFormat="1" x14ac:dyDescent="0.2">
      <c r="A53" s="27" t="s">
        <v>49</v>
      </c>
      <c r="B53" s="33"/>
      <c r="C53" s="34">
        <v>32</v>
      </c>
      <c r="D53" s="9"/>
      <c r="E53" s="35">
        <v>24</v>
      </c>
      <c r="F53" s="36">
        <v>51</v>
      </c>
      <c r="G53" s="9"/>
      <c r="H53" s="19">
        <v>13</v>
      </c>
      <c r="I53" s="9"/>
      <c r="J53" s="19">
        <v>39</v>
      </c>
      <c r="K53" s="9"/>
      <c r="L53" s="9">
        <f t="shared" si="13"/>
        <v>52</v>
      </c>
      <c r="M53" s="9"/>
      <c r="N53" s="9"/>
      <c r="O53" s="9"/>
      <c r="P53" s="9"/>
      <c r="Q53" s="9"/>
      <c r="R53" s="9"/>
      <c r="S53" s="9"/>
      <c r="T53" s="9"/>
      <c r="U53" s="9"/>
    </row>
    <row r="54" spans="1:21" s="10" customFormat="1" x14ac:dyDescent="0.2">
      <c r="A54" s="27" t="s">
        <v>50</v>
      </c>
      <c r="B54" s="33"/>
      <c r="C54" s="34">
        <v>294</v>
      </c>
      <c r="D54" s="9"/>
      <c r="E54" s="35">
        <v>548</v>
      </c>
      <c r="F54" s="36">
        <v>576</v>
      </c>
      <c r="G54" s="9"/>
      <c r="H54" s="19">
        <v>177</v>
      </c>
      <c r="I54" s="9"/>
      <c r="J54" s="19">
        <v>360</v>
      </c>
      <c r="K54" s="9"/>
      <c r="L54" s="9">
        <f t="shared" si="13"/>
        <v>537</v>
      </c>
      <c r="M54" s="9"/>
      <c r="N54" s="9"/>
      <c r="O54" s="9"/>
      <c r="P54" s="9"/>
      <c r="Q54" s="9"/>
      <c r="R54" s="9"/>
      <c r="S54" s="9"/>
      <c r="T54" s="9"/>
      <c r="U54" s="9"/>
    </row>
    <row r="55" spans="1:21" s="10" customFormat="1" x14ac:dyDescent="0.2">
      <c r="A55" s="27" t="s">
        <v>51</v>
      </c>
      <c r="B55" s="33"/>
      <c r="C55" s="34">
        <v>30</v>
      </c>
      <c r="D55" s="9"/>
      <c r="E55" s="35">
        <v>34</v>
      </c>
      <c r="F55" s="36">
        <v>49</v>
      </c>
      <c r="G55" s="9"/>
      <c r="H55" s="19">
        <v>10</v>
      </c>
      <c r="I55" s="9"/>
      <c r="J55" s="19">
        <v>28</v>
      </c>
      <c r="K55" s="9"/>
      <c r="L55" s="9">
        <f t="shared" si="13"/>
        <v>38</v>
      </c>
      <c r="M55" s="9"/>
      <c r="N55" s="9"/>
      <c r="O55" s="9"/>
      <c r="P55" s="9"/>
      <c r="Q55" s="9"/>
      <c r="R55" s="9"/>
      <c r="S55" s="9"/>
      <c r="T55" s="9"/>
      <c r="U55" s="9"/>
    </row>
    <row r="56" spans="1:21" s="10" customFormat="1" x14ac:dyDescent="0.25">
      <c r="A56" s="27" t="s">
        <v>52</v>
      </c>
      <c r="B56" s="33"/>
      <c r="C56" s="38" t="s">
        <v>53</v>
      </c>
      <c r="D56" s="9"/>
      <c r="E56" s="39">
        <v>0</v>
      </c>
      <c r="F56" s="36">
        <v>0</v>
      </c>
      <c r="G56" s="9"/>
      <c r="H56" s="19">
        <v>0</v>
      </c>
      <c r="I56" s="9"/>
      <c r="J56" s="19">
        <v>0</v>
      </c>
      <c r="K56" s="9"/>
      <c r="L56" s="9">
        <f t="shared" si="13"/>
        <v>0</v>
      </c>
      <c r="M56" s="9"/>
      <c r="N56" s="9"/>
      <c r="O56" s="9"/>
      <c r="P56" s="9"/>
      <c r="Q56" s="9"/>
      <c r="R56" s="9"/>
      <c r="S56" s="9"/>
      <c r="T56" s="9"/>
      <c r="U56" s="9"/>
    </row>
    <row r="57" spans="1:21" s="13" customFormat="1" x14ac:dyDescent="0.25">
      <c r="A57" s="29" t="s">
        <v>10</v>
      </c>
      <c r="B57" s="30"/>
      <c r="C57" s="40">
        <f>SUM(C50:C56)</f>
        <v>567</v>
      </c>
      <c r="D57" s="12"/>
      <c r="E57" s="40">
        <f t="shared" ref="E57:U57" si="14">SUM(E50:E56)</f>
        <v>929</v>
      </c>
      <c r="F57" s="12">
        <f t="shared" si="14"/>
        <v>987</v>
      </c>
      <c r="G57" s="12"/>
      <c r="H57" s="12">
        <f t="shared" si="14"/>
        <v>309</v>
      </c>
      <c r="I57" s="12"/>
      <c r="J57" s="12">
        <f t="shared" si="14"/>
        <v>606</v>
      </c>
      <c r="K57" s="12"/>
      <c r="L57" s="12">
        <f t="shared" si="14"/>
        <v>915</v>
      </c>
      <c r="M57" s="12">
        <f t="shared" si="14"/>
        <v>0</v>
      </c>
      <c r="N57" s="12">
        <f t="shared" si="14"/>
        <v>0</v>
      </c>
      <c r="O57" s="12">
        <f t="shared" si="14"/>
        <v>0</v>
      </c>
      <c r="P57" s="12">
        <f t="shared" si="14"/>
        <v>0</v>
      </c>
      <c r="Q57" s="12">
        <f t="shared" si="14"/>
        <v>0</v>
      </c>
      <c r="R57" s="12">
        <f t="shared" si="14"/>
        <v>0</v>
      </c>
      <c r="S57" s="12">
        <f t="shared" si="14"/>
        <v>0</v>
      </c>
      <c r="T57" s="12">
        <f t="shared" si="14"/>
        <v>0</v>
      </c>
      <c r="U57" s="12">
        <f t="shared" si="14"/>
        <v>0</v>
      </c>
    </row>
    <row r="58" spans="1:21" ht="6.95" customHeight="1" x14ac:dyDescent="0.25">
      <c r="A58" s="14"/>
      <c r="B58" s="15"/>
      <c r="C58" s="15"/>
      <c r="D58" s="15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</row>
    <row r="59" spans="1:21" s="7" customFormat="1" x14ac:dyDescent="0.25">
      <c r="A59" s="41" t="s">
        <v>54</v>
      </c>
      <c r="B59" s="5" t="str">
        <f>B$4</f>
        <v>Meta Parcial</v>
      </c>
      <c r="C59" s="5" t="str">
        <f t="shared" ref="C59:U59" si="15">C$4</f>
        <v>10-31-jul-24</v>
      </c>
      <c r="D59" s="5" t="str">
        <f t="shared" si="15"/>
        <v>Meta Mensal</v>
      </c>
      <c r="E59" s="5">
        <f t="shared" si="15"/>
        <v>45505</v>
      </c>
      <c r="F59" s="5" t="e">
        <f t="shared" ca="1" si="15"/>
        <v>#NAME?</v>
      </c>
      <c r="G59" s="5" t="str">
        <f t="shared" si="15"/>
        <v>Meta Parcial</v>
      </c>
      <c r="H59" s="5" t="str">
        <f t="shared" si="15"/>
        <v>01-09-Out-24</v>
      </c>
      <c r="I59" s="5" t="str">
        <f t="shared" si="15"/>
        <v>Meta Parcial</v>
      </c>
      <c r="J59" s="5" t="str">
        <f t="shared" si="15"/>
        <v>10-31-Out-24</v>
      </c>
      <c r="K59" s="5" t="str">
        <f t="shared" si="15"/>
        <v>Meta Mensal</v>
      </c>
      <c r="L59" s="5">
        <f t="shared" si="15"/>
        <v>45566</v>
      </c>
      <c r="M59" s="5" t="e">
        <f t="shared" ca="1" si="15"/>
        <v>#NAME?</v>
      </c>
      <c r="N59" s="5" t="e">
        <f t="shared" ca="1" si="15"/>
        <v>#NAME?</v>
      </c>
      <c r="O59" s="5" t="e">
        <f t="shared" ca="1" si="15"/>
        <v>#NAME?</v>
      </c>
      <c r="P59" s="5" t="e">
        <f t="shared" ca="1" si="15"/>
        <v>#NAME?</v>
      </c>
      <c r="Q59" s="5" t="e">
        <f t="shared" ca="1" si="15"/>
        <v>#NAME?</v>
      </c>
      <c r="R59" s="5" t="e">
        <f t="shared" ca="1" si="15"/>
        <v>#NAME?</v>
      </c>
      <c r="S59" s="5" t="e">
        <f t="shared" ca="1" si="15"/>
        <v>#NAME?</v>
      </c>
      <c r="T59" s="5" t="e">
        <f t="shared" ca="1" si="15"/>
        <v>#NAME?</v>
      </c>
      <c r="U59" s="5" t="e">
        <f t="shared" ca="1" si="15"/>
        <v>#NAME?</v>
      </c>
    </row>
    <row r="60" spans="1:21" s="10" customFormat="1" x14ac:dyDescent="0.25">
      <c r="A60" s="8" t="s">
        <v>55</v>
      </c>
      <c r="B60" s="22" t="s">
        <v>56</v>
      </c>
      <c r="C60" s="42">
        <f>IFERROR((C61/C62),"-")</f>
        <v>4.9405878674171358E-2</v>
      </c>
      <c r="D60" s="22" t="s">
        <v>56</v>
      </c>
      <c r="E60" s="42">
        <f t="shared" ref="E60:U60" si="16">IFERROR((E61/E62),"-")</f>
        <v>5.893824485373781E-2</v>
      </c>
      <c r="F60" s="42">
        <f t="shared" si="16"/>
        <v>5.7061918251719954E-2</v>
      </c>
      <c r="G60" s="22" t="s">
        <v>56</v>
      </c>
      <c r="H60" s="42">
        <f t="shared" si="16"/>
        <v>3.7459283387622153E-2</v>
      </c>
      <c r="I60" s="22" t="s">
        <v>56</v>
      </c>
      <c r="J60" s="42">
        <f t="shared" si="16"/>
        <v>6.7110519307589878E-2</v>
      </c>
      <c r="K60" s="22" t="s">
        <v>56</v>
      </c>
      <c r="L60" s="42">
        <f t="shared" si="16"/>
        <v>5.9803331326510133E-2</v>
      </c>
      <c r="M60" s="42" t="str">
        <f t="shared" si="16"/>
        <v>-</v>
      </c>
      <c r="N60" s="42" t="str">
        <f t="shared" si="16"/>
        <v>-</v>
      </c>
      <c r="O60" s="42" t="str">
        <f t="shared" si="16"/>
        <v>-</v>
      </c>
      <c r="P60" s="42" t="str">
        <f t="shared" si="16"/>
        <v>-</v>
      </c>
      <c r="Q60" s="42" t="str">
        <f t="shared" si="16"/>
        <v>-</v>
      </c>
      <c r="R60" s="42" t="str">
        <f t="shared" si="16"/>
        <v>-</v>
      </c>
      <c r="S60" s="42" t="str">
        <f t="shared" si="16"/>
        <v>-</v>
      </c>
      <c r="T60" s="42" t="str">
        <f t="shared" si="16"/>
        <v>-</v>
      </c>
      <c r="U60" s="42" t="str">
        <f t="shared" si="16"/>
        <v>-</v>
      </c>
    </row>
    <row r="61" spans="1:21" s="10" customFormat="1" x14ac:dyDescent="0.25">
      <c r="A61" s="43" t="s">
        <v>57</v>
      </c>
      <c r="B61" s="22"/>
      <c r="C61" s="44">
        <v>158</v>
      </c>
      <c r="D61" s="45"/>
      <c r="E61" s="46">
        <v>272</v>
      </c>
      <c r="F61" s="44">
        <v>282</v>
      </c>
      <c r="G61" s="45"/>
      <c r="H61" s="47">
        <v>46</v>
      </c>
      <c r="I61" s="45"/>
      <c r="J61" s="47">
        <v>252</v>
      </c>
      <c r="K61" s="45"/>
      <c r="L61" s="44">
        <f>H61+J61</f>
        <v>298</v>
      </c>
      <c r="M61" s="44"/>
      <c r="N61" s="44"/>
      <c r="O61" s="44"/>
      <c r="P61" s="44"/>
      <c r="Q61" s="44"/>
      <c r="R61" s="44"/>
      <c r="S61" s="44"/>
      <c r="T61" s="44"/>
      <c r="U61" s="44"/>
    </row>
    <row r="62" spans="1:21" s="10" customFormat="1" x14ac:dyDescent="0.25">
      <c r="A62" s="43" t="s">
        <v>58</v>
      </c>
      <c r="B62" s="22"/>
      <c r="C62" s="44">
        <v>3198</v>
      </c>
      <c r="D62" s="48"/>
      <c r="E62" s="46">
        <v>4615</v>
      </c>
      <c r="F62" s="44">
        <v>4942</v>
      </c>
      <c r="G62" s="48"/>
      <c r="H62" s="47">
        <v>1228</v>
      </c>
      <c r="I62" s="48"/>
      <c r="J62" s="47">
        <v>3755</v>
      </c>
      <c r="K62" s="48"/>
      <c r="L62" s="44">
        <f>H62+J62</f>
        <v>4983</v>
      </c>
      <c r="M62" s="44"/>
      <c r="N62" s="44"/>
      <c r="O62" s="44"/>
      <c r="P62" s="44"/>
      <c r="Q62" s="44"/>
      <c r="R62" s="44"/>
      <c r="S62" s="44"/>
      <c r="T62" s="44"/>
      <c r="U62" s="44"/>
    </row>
    <row r="63" spans="1:21" ht="6.95" customHeight="1" x14ac:dyDescent="0.25">
      <c r="A63" s="49"/>
      <c r="B63" s="50"/>
      <c r="C63" s="50"/>
      <c r="D63" s="50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</row>
    <row r="64" spans="1:21" s="7" customFormat="1" x14ac:dyDescent="0.25">
      <c r="A64" s="41" t="s">
        <v>59</v>
      </c>
      <c r="B64" s="5" t="str">
        <f>B$4</f>
        <v>Meta Parcial</v>
      </c>
      <c r="C64" s="5" t="str">
        <f t="shared" ref="C64:U64" si="17">C$4</f>
        <v>10-31-jul-24</v>
      </c>
      <c r="D64" s="5" t="str">
        <f t="shared" si="17"/>
        <v>Meta Mensal</v>
      </c>
      <c r="E64" s="5">
        <f t="shared" si="17"/>
        <v>45505</v>
      </c>
      <c r="F64" s="5" t="e">
        <f t="shared" ca="1" si="17"/>
        <v>#NAME?</v>
      </c>
      <c r="G64" s="5" t="str">
        <f t="shared" si="17"/>
        <v>Meta Parcial</v>
      </c>
      <c r="H64" s="5" t="str">
        <f t="shared" si="17"/>
        <v>01-09-Out-24</v>
      </c>
      <c r="I64" s="5" t="str">
        <f t="shared" si="17"/>
        <v>Meta Parcial</v>
      </c>
      <c r="J64" s="5" t="str">
        <f t="shared" si="17"/>
        <v>10-31-Out-24</v>
      </c>
      <c r="K64" s="5" t="str">
        <f t="shared" si="17"/>
        <v>Meta Mensal</v>
      </c>
      <c r="L64" s="5">
        <f t="shared" si="17"/>
        <v>45566</v>
      </c>
      <c r="M64" s="5" t="e">
        <f t="shared" ca="1" si="17"/>
        <v>#NAME?</v>
      </c>
      <c r="N64" s="5" t="e">
        <f t="shared" ca="1" si="17"/>
        <v>#NAME?</v>
      </c>
      <c r="O64" s="5" t="e">
        <f t="shared" ca="1" si="17"/>
        <v>#NAME?</v>
      </c>
      <c r="P64" s="5" t="e">
        <f t="shared" ca="1" si="17"/>
        <v>#NAME?</v>
      </c>
      <c r="Q64" s="5" t="e">
        <f t="shared" ca="1" si="17"/>
        <v>#NAME?</v>
      </c>
      <c r="R64" s="5" t="e">
        <f t="shared" ca="1" si="17"/>
        <v>#NAME?</v>
      </c>
      <c r="S64" s="5" t="e">
        <f t="shared" ca="1" si="17"/>
        <v>#NAME?</v>
      </c>
      <c r="T64" s="5" t="e">
        <f t="shared" ca="1" si="17"/>
        <v>#NAME?</v>
      </c>
      <c r="U64" s="5" t="e">
        <f t="shared" ca="1" si="17"/>
        <v>#NAME?</v>
      </c>
    </row>
    <row r="65" spans="1:21" s="10" customFormat="1" x14ac:dyDescent="0.25">
      <c r="A65" s="8" t="s">
        <v>60</v>
      </c>
      <c r="B65" s="22" t="s">
        <v>61</v>
      </c>
      <c r="C65" s="42">
        <f>IFERROR((C66/C67),"-")</f>
        <v>0.57046022119158046</v>
      </c>
      <c r="D65" s="22" t="s">
        <v>61</v>
      </c>
      <c r="E65" s="42">
        <f t="shared" ref="E65:U65" si="18">IFERROR((E66/E67),"-")</f>
        <v>0.80400696864111498</v>
      </c>
      <c r="F65" s="42">
        <f t="shared" si="18"/>
        <v>0.83381137168888142</v>
      </c>
      <c r="G65" s="22" t="s">
        <v>61</v>
      </c>
      <c r="H65" s="42">
        <f>IFERROR((H66/H67),"-")</f>
        <v>0.20425815036593481</v>
      </c>
      <c r="I65" s="22" t="s">
        <v>61</v>
      </c>
      <c r="J65" s="42">
        <f>IFERROR((J66/J67),"-")</f>
        <v>0.61316133246244287</v>
      </c>
      <c r="K65" s="22" t="s">
        <v>61</v>
      </c>
      <c r="L65" s="42">
        <f>IFERROR((L66/L67),"-")</f>
        <v>0.41059657218193801</v>
      </c>
      <c r="M65" s="42" t="str">
        <f>IFERROR((M66/M67),"-")</f>
        <v>-</v>
      </c>
      <c r="N65" s="42" t="str">
        <f>IFERROR((N66/N67),"-")</f>
        <v>-</v>
      </c>
      <c r="O65" s="42" t="str">
        <f t="shared" si="18"/>
        <v>-</v>
      </c>
      <c r="P65" s="42" t="str">
        <f t="shared" si="18"/>
        <v>-</v>
      </c>
      <c r="Q65" s="42" t="str">
        <f t="shared" si="18"/>
        <v>-</v>
      </c>
      <c r="R65" s="42" t="str">
        <f t="shared" si="18"/>
        <v>-</v>
      </c>
      <c r="S65" s="42" t="str">
        <f t="shared" si="18"/>
        <v>-</v>
      </c>
      <c r="T65" s="42" t="str">
        <f t="shared" si="18"/>
        <v>-</v>
      </c>
      <c r="U65" s="42" t="str">
        <f t="shared" si="18"/>
        <v>-</v>
      </c>
    </row>
    <row r="66" spans="1:21" s="10" customFormat="1" x14ac:dyDescent="0.25">
      <c r="A66" s="43" t="s">
        <v>62</v>
      </c>
      <c r="B66" s="22"/>
      <c r="C66" s="44">
        <v>3198</v>
      </c>
      <c r="D66" s="45"/>
      <c r="E66" s="46">
        <v>4615</v>
      </c>
      <c r="F66" s="44">
        <v>4942</v>
      </c>
      <c r="G66" s="45"/>
      <c r="H66" s="47">
        <v>1228</v>
      </c>
      <c r="I66" s="45"/>
      <c r="J66" s="47">
        <v>3755</v>
      </c>
      <c r="K66" s="45"/>
      <c r="L66" s="44">
        <f>H66+J66</f>
        <v>4983</v>
      </c>
      <c r="M66" s="44"/>
      <c r="N66" s="44"/>
      <c r="O66" s="44"/>
      <c r="P66" s="44"/>
      <c r="Q66" s="44"/>
      <c r="R66" s="44"/>
      <c r="S66" s="44"/>
      <c r="T66" s="44"/>
      <c r="U66" s="44"/>
    </row>
    <row r="67" spans="1:21" s="10" customFormat="1" x14ac:dyDescent="0.25">
      <c r="A67" s="43" t="s">
        <v>63</v>
      </c>
      <c r="B67" s="22"/>
      <c r="C67" s="44">
        <v>5606</v>
      </c>
      <c r="D67" s="48"/>
      <c r="E67" s="46">
        <v>5740</v>
      </c>
      <c r="F67" s="44">
        <v>5927</v>
      </c>
      <c r="G67" s="48"/>
      <c r="H67" s="47">
        <v>6012</v>
      </c>
      <c r="I67" s="48"/>
      <c r="J67" s="52">
        <v>6124</v>
      </c>
      <c r="K67" s="48"/>
      <c r="L67" s="44">
        <f>H67+J67</f>
        <v>12136</v>
      </c>
      <c r="M67" s="44"/>
      <c r="N67" s="44"/>
      <c r="O67" s="44"/>
      <c r="P67" s="44"/>
      <c r="Q67" s="44"/>
      <c r="R67" s="44"/>
      <c r="S67" s="44"/>
      <c r="T67" s="44"/>
      <c r="U67" s="44"/>
    </row>
    <row r="68" spans="1:21" ht="6.95" customHeight="1" x14ac:dyDescent="0.25">
      <c r="A68" s="49"/>
      <c r="B68" s="50"/>
      <c r="C68" s="50"/>
      <c r="D68" s="50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</row>
    <row r="69" spans="1:21" s="7" customFormat="1" x14ac:dyDescent="0.25">
      <c r="A69" s="41" t="s">
        <v>64</v>
      </c>
      <c r="B69" s="5" t="str">
        <f>B$4</f>
        <v>Meta Parcial</v>
      </c>
      <c r="C69" s="5" t="str">
        <f t="shared" ref="C69:U69" si="19">C$4</f>
        <v>10-31-jul-24</v>
      </c>
      <c r="D69" s="5" t="str">
        <f t="shared" si="19"/>
        <v>Meta Mensal</v>
      </c>
      <c r="E69" s="5">
        <f t="shared" si="19"/>
        <v>45505</v>
      </c>
      <c r="F69" s="5" t="e">
        <f t="shared" ca="1" si="19"/>
        <v>#NAME?</v>
      </c>
      <c r="G69" s="5" t="str">
        <f t="shared" si="19"/>
        <v>Meta Parcial</v>
      </c>
      <c r="H69" s="5" t="str">
        <f t="shared" si="19"/>
        <v>01-09-Out-24</v>
      </c>
      <c r="I69" s="5" t="str">
        <f t="shared" si="19"/>
        <v>Meta Parcial</v>
      </c>
      <c r="J69" s="5" t="str">
        <f t="shared" si="19"/>
        <v>10-31-Out-24</v>
      </c>
      <c r="K69" s="5" t="str">
        <f t="shared" si="19"/>
        <v>Meta Mensal</v>
      </c>
      <c r="L69" s="5">
        <f t="shared" si="19"/>
        <v>45566</v>
      </c>
      <c r="M69" s="5" t="e">
        <f t="shared" ca="1" si="19"/>
        <v>#NAME?</v>
      </c>
      <c r="N69" s="5" t="e">
        <f t="shared" ca="1" si="19"/>
        <v>#NAME?</v>
      </c>
      <c r="O69" s="5" t="e">
        <f t="shared" ca="1" si="19"/>
        <v>#NAME?</v>
      </c>
      <c r="P69" s="5" t="e">
        <f t="shared" ca="1" si="19"/>
        <v>#NAME?</v>
      </c>
      <c r="Q69" s="5" t="e">
        <f t="shared" ca="1" si="19"/>
        <v>#NAME?</v>
      </c>
      <c r="R69" s="5" t="e">
        <f t="shared" ca="1" si="19"/>
        <v>#NAME?</v>
      </c>
      <c r="S69" s="5" t="e">
        <f t="shared" ca="1" si="19"/>
        <v>#NAME?</v>
      </c>
      <c r="T69" s="5" t="e">
        <f t="shared" ca="1" si="19"/>
        <v>#NAME?</v>
      </c>
      <c r="U69" s="5" t="e">
        <f t="shared" ca="1" si="19"/>
        <v>#NAME?</v>
      </c>
    </row>
    <row r="70" spans="1:21" s="10" customFormat="1" x14ac:dyDescent="0.25">
      <c r="A70" s="53" t="s">
        <v>65</v>
      </c>
      <c r="B70" s="22">
        <f>(D70/31)*6</f>
        <v>6.5806451612903221</v>
      </c>
      <c r="C70" s="44">
        <v>16</v>
      </c>
      <c r="D70" s="22">
        <v>34</v>
      </c>
      <c r="E70" s="46">
        <v>83</v>
      </c>
      <c r="F70" s="44">
        <v>86</v>
      </c>
      <c r="G70" s="44">
        <f>(K70/31)*9</f>
        <v>9.870967741935484</v>
      </c>
      <c r="H70" s="47">
        <v>0</v>
      </c>
      <c r="I70" s="44">
        <f>(K70/31)*22</f>
        <v>24.129032258064512</v>
      </c>
      <c r="J70" s="47">
        <v>107</v>
      </c>
      <c r="K70" s="44">
        <f>D70</f>
        <v>34</v>
      </c>
      <c r="L70" s="44">
        <f>H70+J70</f>
        <v>107</v>
      </c>
      <c r="M70" s="44"/>
      <c r="N70" s="44"/>
      <c r="O70" s="44"/>
      <c r="P70" s="44"/>
      <c r="Q70" s="44"/>
      <c r="R70" s="44"/>
      <c r="S70" s="44"/>
      <c r="T70" s="44"/>
      <c r="U70" s="44"/>
    </row>
    <row r="71" spans="1:21" ht="6.95" customHeight="1" x14ac:dyDescent="0.25"/>
    <row r="72" spans="1:21" s="56" customFormat="1" x14ac:dyDescent="0.25">
      <c r="A72" s="41" t="s">
        <v>66</v>
      </c>
      <c r="B72" s="55" t="str">
        <f>B$4</f>
        <v>Meta Parcial</v>
      </c>
      <c r="C72" s="55" t="str">
        <f t="shared" ref="C72:U72" si="20">C$4</f>
        <v>10-31-jul-24</v>
      </c>
      <c r="D72" s="55" t="str">
        <f t="shared" si="20"/>
        <v>Meta Mensal</v>
      </c>
      <c r="E72" s="55">
        <f t="shared" si="20"/>
        <v>45505</v>
      </c>
      <c r="F72" s="55" t="e">
        <f t="shared" ca="1" si="20"/>
        <v>#NAME?</v>
      </c>
      <c r="G72" s="55" t="str">
        <f t="shared" si="20"/>
        <v>Meta Parcial</v>
      </c>
      <c r="H72" s="55" t="str">
        <f t="shared" si="20"/>
        <v>01-09-Out-24</v>
      </c>
      <c r="I72" s="55" t="str">
        <f t="shared" si="20"/>
        <v>Meta Parcial</v>
      </c>
      <c r="J72" s="55" t="str">
        <f t="shared" si="20"/>
        <v>10-31-Out-24</v>
      </c>
      <c r="K72" s="55" t="str">
        <f t="shared" si="20"/>
        <v>Meta Mensal</v>
      </c>
      <c r="L72" s="55">
        <f t="shared" si="20"/>
        <v>45566</v>
      </c>
      <c r="M72" s="55" t="e">
        <f t="shared" ca="1" si="20"/>
        <v>#NAME?</v>
      </c>
      <c r="N72" s="55" t="e">
        <f t="shared" ca="1" si="20"/>
        <v>#NAME?</v>
      </c>
      <c r="O72" s="55" t="e">
        <f t="shared" ca="1" si="20"/>
        <v>#NAME?</v>
      </c>
      <c r="P72" s="55" t="e">
        <f t="shared" ca="1" si="20"/>
        <v>#NAME?</v>
      </c>
      <c r="Q72" s="55" t="e">
        <f t="shared" ca="1" si="20"/>
        <v>#NAME?</v>
      </c>
      <c r="R72" s="55" t="e">
        <f t="shared" ca="1" si="20"/>
        <v>#NAME?</v>
      </c>
      <c r="S72" s="55" t="e">
        <f t="shared" ca="1" si="20"/>
        <v>#NAME?</v>
      </c>
      <c r="T72" s="55" t="e">
        <f t="shared" ca="1" si="20"/>
        <v>#NAME?</v>
      </c>
      <c r="U72" s="55" t="e">
        <f t="shared" ca="1" si="20"/>
        <v>#NAME?</v>
      </c>
    </row>
    <row r="73" spans="1:21" s="10" customFormat="1" x14ac:dyDescent="0.25">
      <c r="A73" s="53" t="s">
        <v>67</v>
      </c>
      <c r="B73" s="57">
        <f>(D73/31)*22</f>
        <v>7.096774193548387</v>
      </c>
      <c r="C73" s="57">
        <v>0</v>
      </c>
      <c r="D73" s="57">
        <v>10</v>
      </c>
      <c r="E73" s="58">
        <v>0</v>
      </c>
      <c r="F73" s="57">
        <v>0</v>
      </c>
      <c r="G73" s="44">
        <f t="shared" ref="G73:G97" si="21">(K73/31)*9</f>
        <v>2.903225806451613</v>
      </c>
      <c r="H73" s="47">
        <v>0</v>
      </c>
      <c r="I73" s="44">
        <f t="shared" ref="I73:I97" si="22">(K73/31)*22</f>
        <v>7.096774193548387</v>
      </c>
      <c r="J73" s="47">
        <v>0</v>
      </c>
      <c r="K73" s="44">
        <f t="shared" ref="K73:K97" si="23">D73</f>
        <v>10</v>
      </c>
      <c r="L73" s="44">
        <f t="shared" ref="L73:L97" si="24">H73+J73</f>
        <v>0</v>
      </c>
      <c r="M73" s="57"/>
      <c r="N73" s="57"/>
      <c r="O73" s="57"/>
      <c r="P73" s="57"/>
      <c r="Q73" s="57"/>
      <c r="R73" s="57"/>
      <c r="S73" s="57"/>
      <c r="T73" s="57"/>
      <c r="U73" s="57"/>
    </row>
    <row r="74" spans="1:21" s="10" customFormat="1" x14ac:dyDescent="0.25">
      <c r="A74" s="53" t="s">
        <v>68</v>
      </c>
      <c r="B74" s="57">
        <f t="shared" ref="B74:B97" si="25">(D74/31)*22</f>
        <v>7.096774193548387</v>
      </c>
      <c r="C74" s="57">
        <v>0</v>
      </c>
      <c r="D74" s="57">
        <v>10</v>
      </c>
      <c r="E74" s="58">
        <v>0</v>
      </c>
      <c r="F74" s="57">
        <v>0</v>
      </c>
      <c r="G74" s="44">
        <f t="shared" si="21"/>
        <v>2.903225806451613</v>
      </c>
      <c r="H74" s="47">
        <v>0</v>
      </c>
      <c r="I74" s="44">
        <f t="shared" si="22"/>
        <v>7.096774193548387</v>
      </c>
      <c r="J74" s="47">
        <v>0</v>
      </c>
      <c r="K74" s="44">
        <f t="shared" si="23"/>
        <v>10</v>
      </c>
      <c r="L74" s="44">
        <f t="shared" si="24"/>
        <v>0</v>
      </c>
      <c r="M74" s="57"/>
      <c r="N74" s="57"/>
      <c r="O74" s="57"/>
      <c r="P74" s="57"/>
      <c r="Q74" s="57"/>
      <c r="R74" s="57"/>
      <c r="S74" s="57"/>
      <c r="T74" s="57"/>
      <c r="U74" s="57"/>
    </row>
    <row r="75" spans="1:21" s="10" customFormat="1" x14ac:dyDescent="0.25">
      <c r="A75" s="53" t="s">
        <v>69</v>
      </c>
      <c r="B75" s="57">
        <f t="shared" si="25"/>
        <v>27.677419354838708</v>
      </c>
      <c r="C75" s="57">
        <v>0</v>
      </c>
      <c r="D75" s="57">
        <v>39</v>
      </c>
      <c r="E75" s="58">
        <v>24</v>
      </c>
      <c r="F75" s="57">
        <v>0</v>
      </c>
      <c r="G75" s="44">
        <f t="shared" si="21"/>
        <v>11.32258064516129</v>
      </c>
      <c r="H75" s="47">
        <v>0</v>
      </c>
      <c r="I75" s="44">
        <f t="shared" si="22"/>
        <v>27.677419354838708</v>
      </c>
      <c r="J75" s="47">
        <v>27</v>
      </c>
      <c r="K75" s="44">
        <f t="shared" si="23"/>
        <v>39</v>
      </c>
      <c r="L75" s="44">
        <f t="shared" si="24"/>
        <v>27</v>
      </c>
      <c r="M75" s="57"/>
      <c r="N75" s="57"/>
      <c r="O75" s="57"/>
      <c r="P75" s="57"/>
      <c r="Q75" s="57"/>
      <c r="R75" s="57"/>
      <c r="S75" s="57"/>
      <c r="T75" s="57"/>
      <c r="U75" s="57"/>
    </row>
    <row r="76" spans="1:21" s="10" customFormat="1" x14ac:dyDescent="0.25">
      <c r="A76" s="53" t="s">
        <v>70</v>
      </c>
      <c r="B76" s="57">
        <f t="shared" si="25"/>
        <v>7.096774193548387</v>
      </c>
      <c r="C76" s="57">
        <v>0</v>
      </c>
      <c r="D76" s="57">
        <v>10</v>
      </c>
      <c r="E76" s="58">
        <v>2</v>
      </c>
      <c r="F76" s="57">
        <v>2</v>
      </c>
      <c r="G76" s="44">
        <f t="shared" si="21"/>
        <v>2.903225806451613</v>
      </c>
      <c r="H76" s="47">
        <v>2</v>
      </c>
      <c r="I76" s="44">
        <f t="shared" si="22"/>
        <v>7.096774193548387</v>
      </c>
      <c r="J76" s="47">
        <v>0</v>
      </c>
      <c r="K76" s="44">
        <f t="shared" si="23"/>
        <v>10</v>
      </c>
      <c r="L76" s="44">
        <f t="shared" si="24"/>
        <v>2</v>
      </c>
      <c r="M76" s="57"/>
      <c r="N76" s="57"/>
      <c r="O76" s="57"/>
      <c r="P76" s="57"/>
      <c r="Q76" s="57"/>
      <c r="R76" s="57"/>
      <c r="S76" s="57"/>
      <c r="T76" s="57"/>
      <c r="U76" s="57"/>
    </row>
    <row r="77" spans="1:21" s="10" customFormat="1" x14ac:dyDescent="0.25">
      <c r="A77" s="53" t="s">
        <v>71</v>
      </c>
      <c r="B77" s="57">
        <f t="shared" si="25"/>
        <v>41.870967741935488</v>
      </c>
      <c r="C77" s="57">
        <v>28</v>
      </c>
      <c r="D77" s="57">
        <v>59</v>
      </c>
      <c r="E77" s="58">
        <v>114</v>
      </c>
      <c r="F77" s="57">
        <v>41</v>
      </c>
      <c r="G77" s="44">
        <f t="shared" si="21"/>
        <v>17.129032258064516</v>
      </c>
      <c r="H77" s="47">
        <v>7</v>
      </c>
      <c r="I77" s="44">
        <f t="shared" si="22"/>
        <v>41.870967741935488</v>
      </c>
      <c r="J77" s="47">
        <v>26</v>
      </c>
      <c r="K77" s="44">
        <f t="shared" si="23"/>
        <v>59</v>
      </c>
      <c r="L77" s="44">
        <f t="shared" si="24"/>
        <v>33</v>
      </c>
      <c r="M77" s="57"/>
      <c r="N77" s="57"/>
      <c r="O77" s="57"/>
      <c r="P77" s="57"/>
      <c r="Q77" s="57"/>
      <c r="R77" s="57"/>
      <c r="S77" s="57"/>
      <c r="T77" s="57"/>
      <c r="U77" s="57"/>
    </row>
    <row r="78" spans="1:21" s="10" customFormat="1" x14ac:dyDescent="0.25">
      <c r="A78" s="53" t="s">
        <v>72</v>
      </c>
      <c r="B78" s="57">
        <f t="shared" si="25"/>
        <v>60.322580645161288</v>
      </c>
      <c r="C78" s="57">
        <v>56</v>
      </c>
      <c r="D78" s="57">
        <v>85</v>
      </c>
      <c r="E78" s="58">
        <v>63</v>
      </c>
      <c r="F78" s="57">
        <v>83</v>
      </c>
      <c r="G78" s="44">
        <f t="shared" si="21"/>
        <v>24.677419354838708</v>
      </c>
      <c r="H78" s="47">
        <v>82</v>
      </c>
      <c r="I78" s="44">
        <f t="shared" si="22"/>
        <v>60.322580645161288</v>
      </c>
      <c r="J78" s="47">
        <v>69</v>
      </c>
      <c r="K78" s="44">
        <f t="shared" si="23"/>
        <v>85</v>
      </c>
      <c r="L78" s="44">
        <f t="shared" si="24"/>
        <v>151</v>
      </c>
      <c r="M78" s="57"/>
      <c r="N78" s="57"/>
      <c r="O78" s="57"/>
      <c r="P78" s="57"/>
      <c r="Q78" s="57"/>
      <c r="R78" s="57"/>
      <c r="S78" s="57"/>
      <c r="T78" s="57"/>
      <c r="U78" s="57"/>
    </row>
    <row r="79" spans="1:21" s="10" customFormat="1" x14ac:dyDescent="0.25">
      <c r="A79" s="53" t="s">
        <v>73</v>
      </c>
      <c r="B79" s="57">
        <f t="shared" si="25"/>
        <v>53.225806451612904</v>
      </c>
      <c r="C79" s="57">
        <v>198</v>
      </c>
      <c r="D79" s="57">
        <v>75</v>
      </c>
      <c r="E79" s="58">
        <v>91</v>
      </c>
      <c r="F79" s="57">
        <v>80</v>
      </c>
      <c r="G79" s="44">
        <f t="shared" si="21"/>
        <v>21.774193548387096</v>
      </c>
      <c r="H79" s="47">
        <v>31</v>
      </c>
      <c r="I79" s="44">
        <f t="shared" si="22"/>
        <v>53.225806451612904</v>
      </c>
      <c r="J79" s="47">
        <v>54</v>
      </c>
      <c r="K79" s="44">
        <f t="shared" si="23"/>
        <v>75</v>
      </c>
      <c r="L79" s="44">
        <f t="shared" si="24"/>
        <v>85</v>
      </c>
      <c r="M79" s="57"/>
      <c r="N79" s="57"/>
      <c r="O79" s="57"/>
      <c r="P79" s="57"/>
      <c r="Q79" s="57"/>
      <c r="R79" s="57"/>
      <c r="S79" s="57"/>
      <c r="T79" s="57"/>
      <c r="U79" s="57"/>
    </row>
    <row r="80" spans="1:21" s="10" customFormat="1" x14ac:dyDescent="0.25">
      <c r="A80" s="53" t="s">
        <v>74</v>
      </c>
      <c r="B80" s="57">
        <f t="shared" si="25"/>
        <v>80.903225806451616</v>
      </c>
      <c r="C80" s="57">
        <v>104</v>
      </c>
      <c r="D80" s="57">
        <v>114</v>
      </c>
      <c r="E80" s="58">
        <v>134</v>
      </c>
      <c r="F80" s="57">
        <v>65</v>
      </c>
      <c r="G80" s="44">
        <f t="shared" si="21"/>
        <v>33.096774193548384</v>
      </c>
      <c r="H80" s="47">
        <v>15</v>
      </c>
      <c r="I80" s="44">
        <f t="shared" si="22"/>
        <v>80.903225806451616</v>
      </c>
      <c r="J80" s="47">
        <v>48</v>
      </c>
      <c r="K80" s="44">
        <f t="shared" si="23"/>
        <v>114</v>
      </c>
      <c r="L80" s="44">
        <f t="shared" si="24"/>
        <v>63</v>
      </c>
      <c r="M80" s="57"/>
      <c r="N80" s="57"/>
      <c r="O80" s="57"/>
      <c r="P80" s="57"/>
      <c r="Q80" s="57"/>
      <c r="R80" s="57"/>
      <c r="S80" s="57"/>
      <c r="T80" s="57"/>
      <c r="U80" s="57"/>
    </row>
    <row r="81" spans="1:21" s="10" customFormat="1" x14ac:dyDescent="0.25">
      <c r="A81" s="53" t="s">
        <v>75</v>
      </c>
      <c r="B81" s="57">
        <f t="shared" si="25"/>
        <v>8.5161290322580641</v>
      </c>
      <c r="C81" s="57">
        <v>40</v>
      </c>
      <c r="D81" s="57">
        <v>12</v>
      </c>
      <c r="E81" s="58">
        <v>0</v>
      </c>
      <c r="F81" s="57">
        <v>0</v>
      </c>
      <c r="G81" s="44">
        <f t="shared" si="21"/>
        <v>3.4838709677419355</v>
      </c>
      <c r="H81" s="47">
        <v>0</v>
      </c>
      <c r="I81" s="44">
        <f t="shared" si="22"/>
        <v>8.5161290322580641</v>
      </c>
      <c r="J81" s="47">
        <v>0</v>
      </c>
      <c r="K81" s="44">
        <f t="shared" si="23"/>
        <v>12</v>
      </c>
      <c r="L81" s="44">
        <f t="shared" si="24"/>
        <v>0</v>
      </c>
      <c r="M81" s="57"/>
      <c r="N81" s="57"/>
      <c r="O81" s="57"/>
      <c r="P81" s="57"/>
      <c r="Q81" s="57"/>
      <c r="R81" s="57"/>
      <c r="S81" s="57"/>
      <c r="T81" s="57"/>
      <c r="U81" s="57"/>
    </row>
    <row r="82" spans="1:21" s="10" customFormat="1" x14ac:dyDescent="0.25">
      <c r="A82" s="53" t="s">
        <v>76</v>
      </c>
      <c r="B82" s="57">
        <f t="shared" si="25"/>
        <v>6.3870967741935489</v>
      </c>
      <c r="C82" s="57">
        <v>2</v>
      </c>
      <c r="D82" s="57">
        <v>9</v>
      </c>
      <c r="E82" s="58">
        <v>2</v>
      </c>
      <c r="F82" s="57">
        <v>2</v>
      </c>
      <c r="G82" s="44">
        <f t="shared" si="21"/>
        <v>2.612903225806452</v>
      </c>
      <c r="H82" s="47">
        <v>0</v>
      </c>
      <c r="I82" s="44">
        <f t="shared" si="22"/>
        <v>6.3870967741935489</v>
      </c>
      <c r="J82" s="47">
        <v>2</v>
      </c>
      <c r="K82" s="44">
        <f t="shared" si="23"/>
        <v>9</v>
      </c>
      <c r="L82" s="44">
        <f t="shared" si="24"/>
        <v>2</v>
      </c>
      <c r="M82" s="57"/>
      <c r="N82" s="57"/>
      <c r="O82" s="57"/>
      <c r="P82" s="57"/>
      <c r="Q82" s="57"/>
      <c r="R82" s="57"/>
      <c r="S82" s="57"/>
      <c r="T82" s="57"/>
      <c r="U82" s="57"/>
    </row>
    <row r="83" spans="1:21" s="10" customFormat="1" x14ac:dyDescent="0.25">
      <c r="A83" s="53" t="s">
        <v>77</v>
      </c>
      <c r="B83" s="57">
        <f t="shared" si="25"/>
        <v>32.645161290322584</v>
      </c>
      <c r="C83" s="57">
        <v>16</v>
      </c>
      <c r="D83" s="57">
        <v>46</v>
      </c>
      <c r="E83" s="58">
        <v>30</v>
      </c>
      <c r="F83" s="57">
        <v>41</v>
      </c>
      <c r="G83" s="44">
        <f t="shared" si="21"/>
        <v>13.35483870967742</v>
      </c>
      <c r="H83" s="47">
        <v>0</v>
      </c>
      <c r="I83" s="44">
        <f t="shared" si="22"/>
        <v>32.645161290322584</v>
      </c>
      <c r="J83" s="47">
        <v>43</v>
      </c>
      <c r="K83" s="44">
        <f t="shared" si="23"/>
        <v>46</v>
      </c>
      <c r="L83" s="44">
        <f t="shared" si="24"/>
        <v>43</v>
      </c>
      <c r="M83" s="57"/>
      <c r="N83" s="57"/>
      <c r="O83" s="57"/>
      <c r="P83" s="57"/>
      <c r="Q83" s="57"/>
      <c r="R83" s="57"/>
      <c r="S83" s="57"/>
      <c r="T83" s="57"/>
      <c r="U83" s="57"/>
    </row>
    <row r="84" spans="1:21" s="10" customFormat="1" x14ac:dyDescent="0.25">
      <c r="A84" s="53" t="s">
        <v>78</v>
      </c>
      <c r="B84" s="57">
        <f t="shared" si="25"/>
        <v>7.096774193548387</v>
      </c>
      <c r="C84" s="57">
        <v>0</v>
      </c>
      <c r="D84" s="57">
        <v>10</v>
      </c>
      <c r="E84" s="58">
        <v>0</v>
      </c>
      <c r="F84" s="57">
        <v>0</v>
      </c>
      <c r="G84" s="44">
        <f t="shared" si="21"/>
        <v>2.903225806451613</v>
      </c>
      <c r="H84" s="47">
        <v>0</v>
      </c>
      <c r="I84" s="44">
        <f t="shared" si="22"/>
        <v>7.096774193548387</v>
      </c>
      <c r="J84" s="47">
        <v>0</v>
      </c>
      <c r="K84" s="44">
        <f t="shared" si="23"/>
        <v>10</v>
      </c>
      <c r="L84" s="44">
        <f t="shared" si="24"/>
        <v>0</v>
      </c>
      <c r="M84" s="57"/>
      <c r="N84" s="57"/>
      <c r="O84" s="57"/>
      <c r="P84" s="57"/>
      <c r="Q84" s="57"/>
      <c r="R84" s="57"/>
      <c r="S84" s="57"/>
      <c r="T84" s="57"/>
      <c r="U84" s="57"/>
    </row>
    <row r="85" spans="1:21" s="10" customFormat="1" x14ac:dyDescent="0.25">
      <c r="A85" s="53" t="s">
        <v>79</v>
      </c>
      <c r="B85" s="57">
        <f t="shared" si="25"/>
        <v>7.096774193548387</v>
      </c>
      <c r="C85" s="57">
        <v>0</v>
      </c>
      <c r="D85" s="57">
        <v>10</v>
      </c>
      <c r="E85" s="58">
        <v>0</v>
      </c>
      <c r="F85" s="57">
        <v>0</v>
      </c>
      <c r="G85" s="44">
        <f t="shared" si="21"/>
        <v>2.903225806451613</v>
      </c>
      <c r="H85" s="47">
        <v>0</v>
      </c>
      <c r="I85" s="44">
        <f t="shared" si="22"/>
        <v>7.096774193548387</v>
      </c>
      <c r="J85" s="47">
        <v>0</v>
      </c>
      <c r="K85" s="44">
        <f t="shared" si="23"/>
        <v>10</v>
      </c>
      <c r="L85" s="44">
        <f t="shared" si="24"/>
        <v>0</v>
      </c>
      <c r="M85" s="57"/>
      <c r="N85" s="57"/>
      <c r="O85" s="57"/>
      <c r="P85" s="57"/>
      <c r="Q85" s="57"/>
      <c r="R85" s="57"/>
      <c r="S85" s="57"/>
      <c r="T85" s="57"/>
      <c r="U85" s="57"/>
    </row>
    <row r="86" spans="1:21" s="10" customFormat="1" x14ac:dyDescent="0.25">
      <c r="A86" s="53" t="s">
        <v>80</v>
      </c>
      <c r="B86" s="57">
        <f t="shared" si="25"/>
        <v>33.354838709677416</v>
      </c>
      <c r="C86" s="57">
        <v>65</v>
      </c>
      <c r="D86" s="57">
        <v>47</v>
      </c>
      <c r="E86" s="58">
        <v>83</v>
      </c>
      <c r="F86" s="57">
        <v>69</v>
      </c>
      <c r="G86" s="44">
        <f t="shared" si="21"/>
        <v>13.64516129032258</v>
      </c>
      <c r="H86" s="47">
        <v>16</v>
      </c>
      <c r="I86" s="44">
        <f t="shared" si="22"/>
        <v>33.354838709677416</v>
      </c>
      <c r="J86" s="47">
        <v>38</v>
      </c>
      <c r="K86" s="44">
        <f t="shared" si="23"/>
        <v>47</v>
      </c>
      <c r="L86" s="44">
        <f t="shared" si="24"/>
        <v>54</v>
      </c>
      <c r="M86" s="57"/>
      <c r="N86" s="57"/>
      <c r="O86" s="57"/>
      <c r="P86" s="57"/>
      <c r="Q86" s="57"/>
      <c r="R86" s="57"/>
      <c r="S86" s="57"/>
      <c r="T86" s="57"/>
      <c r="U86" s="57"/>
    </row>
    <row r="87" spans="1:21" s="10" customFormat="1" x14ac:dyDescent="0.25">
      <c r="A87" s="53" t="s">
        <v>81</v>
      </c>
      <c r="B87" s="57">
        <f t="shared" si="25"/>
        <v>53.225806451612904</v>
      </c>
      <c r="C87" s="57">
        <v>0</v>
      </c>
      <c r="D87" s="57">
        <v>75</v>
      </c>
      <c r="E87" s="58">
        <v>0</v>
      </c>
      <c r="F87" s="57">
        <v>0</v>
      </c>
      <c r="G87" s="44">
        <f t="shared" si="21"/>
        <v>21.774193548387096</v>
      </c>
      <c r="H87" s="47">
        <v>0</v>
      </c>
      <c r="I87" s="44">
        <f t="shared" si="22"/>
        <v>53.225806451612904</v>
      </c>
      <c r="J87" s="47">
        <v>183</v>
      </c>
      <c r="K87" s="44">
        <f t="shared" si="23"/>
        <v>75</v>
      </c>
      <c r="L87" s="44">
        <f t="shared" si="24"/>
        <v>183</v>
      </c>
      <c r="M87" s="57"/>
      <c r="N87" s="57"/>
      <c r="O87" s="57"/>
      <c r="P87" s="57"/>
      <c r="Q87" s="57"/>
      <c r="R87" s="57"/>
      <c r="S87" s="57"/>
      <c r="T87" s="57"/>
      <c r="U87" s="57"/>
    </row>
    <row r="88" spans="1:21" s="10" customFormat="1" x14ac:dyDescent="0.25">
      <c r="A88" s="53" t="s">
        <v>82</v>
      </c>
      <c r="B88" s="57">
        <f t="shared" si="25"/>
        <v>29.806451612903224</v>
      </c>
      <c r="C88" s="57">
        <v>55</v>
      </c>
      <c r="D88" s="57">
        <v>42</v>
      </c>
      <c r="E88" s="58">
        <v>54</v>
      </c>
      <c r="F88" s="57">
        <v>47</v>
      </c>
      <c r="G88" s="44">
        <f t="shared" si="21"/>
        <v>12.193548387096774</v>
      </c>
      <c r="H88" s="47">
        <v>13</v>
      </c>
      <c r="I88" s="44">
        <f t="shared" si="22"/>
        <v>29.806451612903224</v>
      </c>
      <c r="J88" s="47">
        <v>37</v>
      </c>
      <c r="K88" s="44">
        <f t="shared" si="23"/>
        <v>42</v>
      </c>
      <c r="L88" s="44">
        <f t="shared" si="24"/>
        <v>50</v>
      </c>
      <c r="M88" s="57"/>
      <c r="N88" s="57"/>
      <c r="O88" s="57"/>
      <c r="P88" s="57"/>
      <c r="Q88" s="57"/>
      <c r="R88" s="57"/>
      <c r="S88" s="57"/>
      <c r="T88" s="57"/>
      <c r="U88" s="57"/>
    </row>
    <row r="89" spans="1:21" s="10" customFormat="1" x14ac:dyDescent="0.25">
      <c r="A89" s="53" t="s">
        <v>83</v>
      </c>
      <c r="B89" s="57">
        <f t="shared" si="25"/>
        <v>7.096774193548387</v>
      </c>
      <c r="C89" s="57">
        <v>0</v>
      </c>
      <c r="D89" s="57">
        <v>10</v>
      </c>
      <c r="E89" s="58">
        <v>0</v>
      </c>
      <c r="F89" s="57">
        <v>0</v>
      </c>
      <c r="G89" s="44">
        <f t="shared" si="21"/>
        <v>2.903225806451613</v>
      </c>
      <c r="H89" s="47">
        <v>0</v>
      </c>
      <c r="I89" s="44">
        <f t="shared" si="22"/>
        <v>7.096774193548387</v>
      </c>
      <c r="J89" s="47">
        <v>0</v>
      </c>
      <c r="K89" s="44">
        <f t="shared" si="23"/>
        <v>10</v>
      </c>
      <c r="L89" s="44">
        <f t="shared" si="24"/>
        <v>0</v>
      </c>
      <c r="M89" s="57"/>
      <c r="N89" s="57"/>
      <c r="O89" s="57"/>
      <c r="P89" s="57"/>
      <c r="Q89" s="57"/>
      <c r="R89" s="57"/>
      <c r="S89" s="57"/>
      <c r="T89" s="57"/>
      <c r="U89" s="57"/>
    </row>
    <row r="90" spans="1:21" s="10" customFormat="1" x14ac:dyDescent="0.25">
      <c r="A90" s="53" t="s">
        <v>84</v>
      </c>
      <c r="B90" s="57">
        <f t="shared" si="25"/>
        <v>7.096774193548387</v>
      </c>
      <c r="C90" s="57">
        <v>0</v>
      </c>
      <c r="D90" s="57">
        <v>10</v>
      </c>
      <c r="E90" s="58">
        <v>0</v>
      </c>
      <c r="F90" s="57">
        <v>0</v>
      </c>
      <c r="G90" s="44">
        <f t="shared" si="21"/>
        <v>2.903225806451613</v>
      </c>
      <c r="H90" s="47">
        <v>0</v>
      </c>
      <c r="I90" s="44">
        <f t="shared" si="22"/>
        <v>7.096774193548387</v>
      </c>
      <c r="J90" s="47">
        <v>0</v>
      </c>
      <c r="K90" s="44">
        <f t="shared" si="23"/>
        <v>10</v>
      </c>
      <c r="L90" s="44">
        <f t="shared" si="24"/>
        <v>0</v>
      </c>
      <c r="M90" s="57"/>
      <c r="N90" s="57"/>
      <c r="O90" s="57"/>
      <c r="P90" s="57"/>
      <c r="Q90" s="57"/>
      <c r="R90" s="57"/>
      <c r="S90" s="57"/>
      <c r="T90" s="57"/>
      <c r="U90" s="57"/>
    </row>
    <row r="91" spans="1:21" s="10" customFormat="1" x14ac:dyDescent="0.25">
      <c r="A91" s="53" t="s">
        <v>85</v>
      </c>
      <c r="B91" s="57">
        <f t="shared" si="25"/>
        <v>7.096774193548387</v>
      </c>
      <c r="C91" s="57">
        <v>0</v>
      </c>
      <c r="D91" s="57">
        <v>10</v>
      </c>
      <c r="E91" s="58">
        <v>0</v>
      </c>
      <c r="F91" s="57">
        <v>0</v>
      </c>
      <c r="G91" s="44">
        <f t="shared" si="21"/>
        <v>2.903225806451613</v>
      </c>
      <c r="H91" s="47">
        <v>0</v>
      </c>
      <c r="I91" s="44">
        <f t="shared" si="22"/>
        <v>7.096774193548387</v>
      </c>
      <c r="J91" s="47">
        <v>0</v>
      </c>
      <c r="K91" s="44">
        <f t="shared" si="23"/>
        <v>10</v>
      </c>
      <c r="L91" s="44">
        <f t="shared" si="24"/>
        <v>0</v>
      </c>
      <c r="M91" s="57"/>
      <c r="N91" s="57"/>
      <c r="O91" s="57"/>
      <c r="P91" s="57"/>
      <c r="Q91" s="57"/>
      <c r="R91" s="57"/>
      <c r="S91" s="57"/>
      <c r="T91" s="57"/>
      <c r="U91" s="57"/>
    </row>
    <row r="92" spans="1:21" s="10" customFormat="1" x14ac:dyDescent="0.25">
      <c r="A92" s="53" t="s">
        <v>86</v>
      </c>
      <c r="B92" s="57">
        <f t="shared" si="25"/>
        <v>238.45161290322579</v>
      </c>
      <c r="C92" s="57">
        <v>136</v>
      </c>
      <c r="D92" s="57">
        <v>336</v>
      </c>
      <c r="E92" s="58">
        <v>479</v>
      </c>
      <c r="F92" s="57">
        <v>545</v>
      </c>
      <c r="G92" s="44">
        <f t="shared" si="21"/>
        <v>97.548387096774192</v>
      </c>
      <c r="H92" s="47">
        <v>69</v>
      </c>
      <c r="I92" s="44">
        <f t="shared" si="22"/>
        <v>238.45161290322579</v>
      </c>
      <c r="J92" s="47">
        <v>379</v>
      </c>
      <c r="K92" s="44">
        <f t="shared" si="23"/>
        <v>336</v>
      </c>
      <c r="L92" s="44">
        <f t="shared" si="24"/>
        <v>448</v>
      </c>
      <c r="M92" s="57"/>
      <c r="N92" s="57"/>
      <c r="O92" s="57"/>
      <c r="P92" s="57"/>
      <c r="Q92" s="57"/>
      <c r="R92" s="57"/>
      <c r="S92" s="57"/>
      <c r="T92" s="57"/>
      <c r="U92" s="57"/>
    </row>
    <row r="93" spans="1:21" s="10" customFormat="1" x14ac:dyDescent="0.25">
      <c r="A93" s="53" t="s">
        <v>87</v>
      </c>
      <c r="B93" s="57">
        <f t="shared" si="25"/>
        <v>34.064516129032256</v>
      </c>
      <c r="C93" s="57">
        <v>56</v>
      </c>
      <c r="D93" s="57">
        <v>48</v>
      </c>
      <c r="E93" s="58">
        <v>41</v>
      </c>
      <c r="F93" s="57">
        <v>35</v>
      </c>
      <c r="G93" s="44">
        <f t="shared" si="21"/>
        <v>13.935483870967742</v>
      </c>
      <c r="H93" s="47">
        <v>33</v>
      </c>
      <c r="I93" s="44">
        <f t="shared" si="22"/>
        <v>34.064516129032256</v>
      </c>
      <c r="J93" s="47">
        <v>22</v>
      </c>
      <c r="K93" s="44">
        <f t="shared" si="23"/>
        <v>48</v>
      </c>
      <c r="L93" s="44">
        <f t="shared" si="24"/>
        <v>55</v>
      </c>
      <c r="M93" s="57"/>
      <c r="N93" s="57"/>
      <c r="O93" s="57"/>
      <c r="P93" s="57"/>
      <c r="Q93" s="57"/>
      <c r="R93" s="57"/>
      <c r="S93" s="57"/>
      <c r="T93" s="57"/>
      <c r="U93" s="57"/>
    </row>
    <row r="94" spans="1:21" s="10" customFormat="1" x14ac:dyDescent="0.25">
      <c r="A94" s="53" t="s">
        <v>88</v>
      </c>
      <c r="B94" s="57">
        <f t="shared" si="25"/>
        <v>217.87096774193546</v>
      </c>
      <c r="C94" s="57">
        <v>180</v>
      </c>
      <c r="D94" s="57">
        <v>307</v>
      </c>
      <c r="E94" s="58">
        <v>477</v>
      </c>
      <c r="F94" s="57">
        <v>657</v>
      </c>
      <c r="G94" s="44">
        <f t="shared" si="21"/>
        <v>89.129032258064512</v>
      </c>
      <c r="H94" s="47">
        <v>195</v>
      </c>
      <c r="I94" s="44">
        <f t="shared" si="22"/>
        <v>217.87096774193546</v>
      </c>
      <c r="J94" s="47">
        <v>329</v>
      </c>
      <c r="K94" s="44">
        <f t="shared" si="23"/>
        <v>307</v>
      </c>
      <c r="L94" s="44">
        <f t="shared" si="24"/>
        <v>524</v>
      </c>
      <c r="M94" s="57"/>
      <c r="N94" s="57"/>
      <c r="O94" s="57"/>
      <c r="P94" s="57"/>
      <c r="Q94" s="57"/>
      <c r="R94" s="57"/>
      <c r="S94" s="57"/>
      <c r="T94" s="57"/>
      <c r="U94" s="57"/>
    </row>
    <row r="95" spans="1:21" s="10" customFormat="1" x14ac:dyDescent="0.25">
      <c r="A95" s="53" t="s">
        <v>89</v>
      </c>
      <c r="B95" s="57">
        <f t="shared" si="25"/>
        <v>344.90322580645164</v>
      </c>
      <c r="C95" s="57">
        <v>408</v>
      </c>
      <c r="D95" s="57">
        <v>486</v>
      </c>
      <c r="E95" s="58">
        <v>507</v>
      </c>
      <c r="F95" s="57">
        <v>517</v>
      </c>
      <c r="G95" s="44">
        <f t="shared" si="21"/>
        <v>141.09677419354838</v>
      </c>
      <c r="H95" s="47">
        <v>158</v>
      </c>
      <c r="I95" s="44">
        <f t="shared" si="22"/>
        <v>344.90322580645164</v>
      </c>
      <c r="J95" s="47">
        <v>348</v>
      </c>
      <c r="K95" s="44">
        <f t="shared" si="23"/>
        <v>486</v>
      </c>
      <c r="L95" s="44">
        <f t="shared" si="24"/>
        <v>506</v>
      </c>
      <c r="M95" s="57"/>
      <c r="N95" s="57"/>
      <c r="O95" s="57"/>
      <c r="P95" s="57"/>
      <c r="Q95" s="57"/>
      <c r="R95" s="57"/>
      <c r="S95" s="57"/>
      <c r="T95" s="57"/>
      <c r="U95" s="57"/>
    </row>
    <row r="96" spans="1:21" s="10" customFormat="1" x14ac:dyDescent="0.25">
      <c r="A96" s="53" t="s">
        <v>90</v>
      </c>
      <c r="B96" s="57">
        <f t="shared" si="25"/>
        <v>7.096774193548387</v>
      </c>
      <c r="C96" s="57">
        <v>0</v>
      </c>
      <c r="D96" s="57">
        <v>10</v>
      </c>
      <c r="E96" s="58">
        <v>0</v>
      </c>
      <c r="F96" s="57">
        <v>0</v>
      </c>
      <c r="G96" s="44">
        <f t="shared" si="21"/>
        <v>2.903225806451613</v>
      </c>
      <c r="H96" s="47">
        <v>0</v>
      </c>
      <c r="I96" s="44">
        <f t="shared" si="22"/>
        <v>7.096774193548387</v>
      </c>
      <c r="J96" s="47">
        <v>0</v>
      </c>
      <c r="K96" s="44">
        <f t="shared" si="23"/>
        <v>10</v>
      </c>
      <c r="L96" s="44">
        <f t="shared" si="24"/>
        <v>0</v>
      </c>
      <c r="M96" s="57"/>
      <c r="N96" s="57"/>
      <c r="O96" s="57"/>
      <c r="P96" s="57"/>
      <c r="Q96" s="57"/>
      <c r="R96" s="57"/>
      <c r="S96" s="57"/>
      <c r="T96" s="57"/>
      <c r="U96" s="57"/>
    </row>
    <row r="97" spans="1:21" s="10" customFormat="1" x14ac:dyDescent="0.25">
      <c r="A97" s="53" t="s">
        <v>91</v>
      </c>
      <c r="B97" s="57">
        <f t="shared" si="25"/>
        <v>7.096774193548387</v>
      </c>
      <c r="C97" s="57">
        <v>0</v>
      </c>
      <c r="D97" s="57">
        <v>10</v>
      </c>
      <c r="E97" s="58">
        <v>0</v>
      </c>
      <c r="F97" s="57">
        <v>0</v>
      </c>
      <c r="G97" s="44">
        <f t="shared" si="21"/>
        <v>2.903225806451613</v>
      </c>
      <c r="H97" s="47">
        <v>0</v>
      </c>
      <c r="I97" s="44">
        <f t="shared" si="22"/>
        <v>7.096774193548387</v>
      </c>
      <c r="J97" s="47">
        <v>0</v>
      </c>
      <c r="K97" s="44">
        <f t="shared" si="23"/>
        <v>10</v>
      </c>
      <c r="L97" s="44">
        <f t="shared" si="24"/>
        <v>0</v>
      </c>
      <c r="M97" s="57"/>
      <c r="N97" s="57"/>
      <c r="O97" s="57"/>
      <c r="P97" s="57"/>
      <c r="Q97" s="57"/>
      <c r="R97" s="57"/>
      <c r="S97" s="57"/>
      <c r="T97" s="57"/>
      <c r="U97" s="57"/>
    </row>
    <row r="98" spans="1:21" s="13" customFormat="1" x14ac:dyDescent="0.25">
      <c r="A98" s="59" t="s">
        <v>10</v>
      </c>
      <c r="B98" s="60">
        <f t="shared" ref="B98:U98" si="26">SUM(B73:B97)</f>
        <v>1334.1935483870966</v>
      </c>
      <c r="C98" s="60">
        <f t="shared" si="26"/>
        <v>1344</v>
      </c>
      <c r="D98" s="60">
        <f t="shared" si="26"/>
        <v>1880</v>
      </c>
      <c r="E98" s="60">
        <f t="shared" si="26"/>
        <v>2101</v>
      </c>
      <c r="F98" s="60">
        <f t="shared" si="26"/>
        <v>2184</v>
      </c>
      <c r="G98" s="60">
        <f t="shared" si="26"/>
        <v>545.80645161290317</v>
      </c>
      <c r="H98" s="60">
        <f t="shared" si="26"/>
        <v>621</v>
      </c>
      <c r="I98" s="60">
        <f t="shared" si="26"/>
        <v>1334.1935483870966</v>
      </c>
      <c r="J98" s="60">
        <f t="shared" si="26"/>
        <v>1605</v>
      </c>
      <c r="K98" s="60">
        <f t="shared" si="26"/>
        <v>1880</v>
      </c>
      <c r="L98" s="60">
        <f t="shared" si="26"/>
        <v>2226</v>
      </c>
      <c r="M98" s="60">
        <f t="shared" si="26"/>
        <v>0</v>
      </c>
      <c r="N98" s="60">
        <f t="shared" si="26"/>
        <v>0</v>
      </c>
      <c r="O98" s="60">
        <f t="shared" si="26"/>
        <v>0</v>
      </c>
      <c r="P98" s="60">
        <f t="shared" si="26"/>
        <v>0</v>
      </c>
      <c r="Q98" s="60">
        <f t="shared" si="26"/>
        <v>0</v>
      </c>
      <c r="R98" s="60">
        <f t="shared" si="26"/>
        <v>0</v>
      </c>
      <c r="S98" s="60">
        <f t="shared" si="26"/>
        <v>0</v>
      </c>
      <c r="T98" s="60">
        <f t="shared" si="26"/>
        <v>0</v>
      </c>
      <c r="U98" s="60">
        <f t="shared" si="26"/>
        <v>0</v>
      </c>
    </row>
    <row r="99" spans="1:21" s="13" customFormat="1" hidden="1" x14ac:dyDescent="0.25">
      <c r="A99" s="61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</row>
    <row r="100" spans="1:21" ht="6.95" customHeight="1" x14ac:dyDescent="0.25"/>
    <row r="101" spans="1:21" s="56" customFormat="1" x14ac:dyDescent="0.25">
      <c r="A101" s="25" t="s">
        <v>92</v>
      </c>
      <c r="B101" s="55" t="str">
        <f>B$4</f>
        <v>Meta Parcial</v>
      </c>
      <c r="C101" s="55" t="str">
        <f t="shared" ref="C101:U101" si="27">C$4</f>
        <v>10-31-jul-24</v>
      </c>
      <c r="D101" s="55" t="str">
        <f t="shared" si="27"/>
        <v>Meta Mensal</v>
      </c>
      <c r="E101" s="5">
        <f t="shared" si="27"/>
        <v>45505</v>
      </c>
      <c r="F101" s="5" t="e">
        <f t="shared" ca="1" si="27"/>
        <v>#NAME?</v>
      </c>
      <c r="G101" s="5" t="str">
        <f t="shared" si="27"/>
        <v>Meta Parcial</v>
      </c>
      <c r="H101" s="5" t="str">
        <f t="shared" si="27"/>
        <v>01-09-Out-24</v>
      </c>
      <c r="I101" s="5" t="str">
        <f t="shared" si="27"/>
        <v>Meta Parcial</v>
      </c>
      <c r="J101" s="5" t="str">
        <f t="shared" si="27"/>
        <v>10-31-Out-24</v>
      </c>
      <c r="K101" s="5" t="str">
        <f t="shared" si="27"/>
        <v>Meta Mensal</v>
      </c>
      <c r="L101" s="5">
        <f t="shared" si="27"/>
        <v>45566</v>
      </c>
      <c r="M101" s="5" t="e">
        <f t="shared" ca="1" si="27"/>
        <v>#NAME?</v>
      </c>
      <c r="N101" s="5" t="e">
        <f t="shared" ca="1" si="27"/>
        <v>#NAME?</v>
      </c>
      <c r="O101" s="5" t="e">
        <f t="shared" ca="1" si="27"/>
        <v>#NAME?</v>
      </c>
      <c r="P101" s="5" t="e">
        <f t="shared" ca="1" si="27"/>
        <v>#NAME?</v>
      </c>
      <c r="Q101" s="5" t="e">
        <f t="shared" ca="1" si="27"/>
        <v>#NAME?</v>
      </c>
      <c r="R101" s="5" t="e">
        <f t="shared" ca="1" si="27"/>
        <v>#NAME?</v>
      </c>
      <c r="S101" s="5" t="e">
        <f t="shared" ca="1" si="27"/>
        <v>#NAME?</v>
      </c>
      <c r="T101" s="5" t="e">
        <f t="shared" ca="1" si="27"/>
        <v>#NAME?</v>
      </c>
      <c r="U101" s="5" t="e">
        <f t="shared" ca="1" si="27"/>
        <v>#NAME?</v>
      </c>
    </row>
    <row r="102" spans="1:21" s="10" customFormat="1" x14ac:dyDescent="0.25">
      <c r="A102" s="63" t="s">
        <v>93</v>
      </c>
      <c r="B102" s="57">
        <f>(D102/31)*22</f>
        <v>85.161290322580641</v>
      </c>
      <c r="C102" s="57">
        <v>4222</v>
      </c>
      <c r="D102" s="57">
        <v>120</v>
      </c>
      <c r="E102" s="58">
        <v>5191</v>
      </c>
      <c r="F102" s="57">
        <v>6813</v>
      </c>
      <c r="G102" s="44">
        <f>(K102/31)*9</f>
        <v>34.838709677419359</v>
      </c>
      <c r="H102" s="47">
        <v>1849</v>
      </c>
      <c r="I102" s="44">
        <f>(K102/31)*22</f>
        <v>85.161290322580641</v>
      </c>
      <c r="J102" s="47">
        <v>4518</v>
      </c>
      <c r="K102" s="44">
        <f>D102</f>
        <v>120</v>
      </c>
      <c r="L102" s="44">
        <f>H102+J102</f>
        <v>6367</v>
      </c>
      <c r="M102" s="57"/>
      <c r="N102" s="57"/>
      <c r="O102" s="57"/>
      <c r="P102" s="57"/>
      <c r="Q102" s="57"/>
      <c r="R102" s="57"/>
      <c r="S102" s="57"/>
      <c r="T102" s="57"/>
      <c r="U102" s="57"/>
    </row>
    <row r="103" spans="1:21" s="10" customFormat="1" x14ac:dyDescent="0.25">
      <c r="A103" s="63" t="s">
        <v>94</v>
      </c>
      <c r="B103" s="64"/>
      <c r="C103" s="57">
        <v>0</v>
      </c>
      <c r="D103" s="64"/>
      <c r="E103" s="58">
        <v>0</v>
      </c>
      <c r="F103" s="57">
        <v>92</v>
      </c>
      <c r="G103" s="44"/>
      <c r="H103" s="47">
        <v>41</v>
      </c>
      <c r="I103" s="44"/>
      <c r="J103" s="47">
        <v>41</v>
      </c>
      <c r="K103" s="44"/>
      <c r="L103" s="44">
        <f>H103+J103</f>
        <v>82</v>
      </c>
      <c r="M103" s="57"/>
      <c r="N103" s="57"/>
      <c r="O103" s="57"/>
      <c r="P103" s="57"/>
      <c r="Q103" s="57"/>
      <c r="R103" s="57"/>
      <c r="S103" s="57"/>
      <c r="T103" s="57"/>
      <c r="U103" s="57"/>
    </row>
    <row r="104" spans="1:21" s="13" customFormat="1" x14ac:dyDescent="0.25">
      <c r="A104" s="65" t="s">
        <v>10</v>
      </c>
      <c r="B104" s="60">
        <f>SUM(B102:B103)</f>
        <v>85.161290322580641</v>
      </c>
      <c r="C104" s="60">
        <f t="shared" ref="C104:U104" si="28">SUM(C102:C103)</f>
        <v>4222</v>
      </c>
      <c r="D104" s="60">
        <f t="shared" si="28"/>
        <v>120</v>
      </c>
      <c r="E104" s="60">
        <f t="shared" si="28"/>
        <v>5191</v>
      </c>
      <c r="F104" s="60">
        <f t="shared" si="28"/>
        <v>6905</v>
      </c>
      <c r="G104" s="60">
        <f t="shared" si="28"/>
        <v>34.838709677419359</v>
      </c>
      <c r="H104" s="60">
        <f t="shared" si="28"/>
        <v>1890</v>
      </c>
      <c r="I104" s="60">
        <f t="shared" si="28"/>
        <v>85.161290322580641</v>
      </c>
      <c r="J104" s="60">
        <f t="shared" si="28"/>
        <v>4559</v>
      </c>
      <c r="K104" s="60">
        <f t="shared" si="28"/>
        <v>120</v>
      </c>
      <c r="L104" s="60">
        <f t="shared" si="28"/>
        <v>6449</v>
      </c>
      <c r="M104" s="60">
        <f t="shared" si="28"/>
        <v>0</v>
      </c>
      <c r="N104" s="60">
        <f t="shared" si="28"/>
        <v>0</v>
      </c>
      <c r="O104" s="60">
        <f t="shared" si="28"/>
        <v>0</v>
      </c>
      <c r="P104" s="60">
        <f t="shared" si="28"/>
        <v>0</v>
      </c>
      <c r="Q104" s="60">
        <f t="shared" si="28"/>
        <v>0</v>
      </c>
      <c r="R104" s="60">
        <f t="shared" si="28"/>
        <v>0</v>
      </c>
      <c r="S104" s="60">
        <f t="shared" si="28"/>
        <v>0</v>
      </c>
      <c r="T104" s="60">
        <f t="shared" si="28"/>
        <v>0</v>
      </c>
      <c r="U104" s="60">
        <f t="shared" si="28"/>
        <v>0</v>
      </c>
    </row>
    <row r="105" spans="1:21" ht="6.95" customHeight="1" x14ac:dyDescent="0.25"/>
    <row r="106" spans="1:21" s="56" customFormat="1" x14ac:dyDescent="0.25">
      <c r="A106" s="25" t="s">
        <v>95</v>
      </c>
      <c r="B106" s="55"/>
      <c r="C106" s="55" t="str">
        <f t="shared" ref="C106:U106" si="29">C$4</f>
        <v>10-31-jul-24</v>
      </c>
      <c r="D106" s="55"/>
      <c r="E106" s="55">
        <f t="shared" si="29"/>
        <v>45505</v>
      </c>
      <c r="F106" s="55" t="e">
        <f t="shared" ca="1" si="29"/>
        <v>#NAME?</v>
      </c>
      <c r="G106" s="55"/>
      <c r="H106" s="55" t="str">
        <f t="shared" si="29"/>
        <v>01-09-Out-24</v>
      </c>
      <c r="I106" s="55"/>
      <c r="J106" s="55" t="str">
        <f t="shared" si="29"/>
        <v>10-31-Out-24</v>
      </c>
      <c r="K106" s="55"/>
      <c r="L106" s="55">
        <f t="shared" si="29"/>
        <v>45566</v>
      </c>
      <c r="M106" s="55" t="e">
        <f t="shared" ca="1" si="29"/>
        <v>#NAME?</v>
      </c>
      <c r="N106" s="55" t="e">
        <f t="shared" ca="1" si="29"/>
        <v>#NAME?</v>
      </c>
      <c r="O106" s="55" t="e">
        <f t="shared" ca="1" si="29"/>
        <v>#NAME?</v>
      </c>
      <c r="P106" s="55" t="e">
        <f t="shared" ca="1" si="29"/>
        <v>#NAME?</v>
      </c>
      <c r="Q106" s="55" t="e">
        <f t="shared" ca="1" si="29"/>
        <v>#NAME?</v>
      </c>
      <c r="R106" s="55" t="e">
        <f t="shared" ca="1" si="29"/>
        <v>#NAME?</v>
      </c>
      <c r="S106" s="55" t="e">
        <f t="shared" ca="1" si="29"/>
        <v>#NAME?</v>
      </c>
      <c r="T106" s="55" t="e">
        <f t="shared" ca="1" si="29"/>
        <v>#NAME?</v>
      </c>
      <c r="U106" s="55" t="e">
        <f t="shared" ca="1" si="29"/>
        <v>#NAME?</v>
      </c>
    </row>
    <row r="107" spans="1:21" s="10" customFormat="1" x14ac:dyDescent="0.25">
      <c r="A107" s="63" t="s">
        <v>96</v>
      </c>
      <c r="B107" s="64"/>
      <c r="C107" s="57">
        <v>72</v>
      </c>
      <c r="D107" s="64"/>
      <c r="E107" s="58">
        <v>342</v>
      </c>
      <c r="F107" s="57">
        <v>239</v>
      </c>
      <c r="G107" s="64"/>
      <c r="H107" s="47">
        <v>174</v>
      </c>
      <c r="I107" s="64"/>
      <c r="J107" s="47">
        <v>82</v>
      </c>
      <c r="K107" s="64"/>
      <c r="L107" s="44">
        <f>H107+J107</f>
        <v>256</v>
      </c>
      <c r="M107" s="57"/>
      <c r="N107" s="57"/>
      <c r="O107" s="57"/>
      <c r="P107" s="57"/>
      <c r="Q107" s="57"/>
      <c r="R107" s="57"/>
      <c r="S107" s="57"/>
      <c r="T107" s="57"/>
      <c r="U107" s="57"/>
    </row>
    <row r="108" spans="1:21" s="10" customFormat="1" x14ac:dyDescent="0.25">
      <c r="A108" s="63" t="s">
        <v>97</v>
      </c>
      <c r="B108" s="64"/>
      <c r="C108" s="57">
        <v>73</v>
      </c>
      <c r="D108" s="64"/>
      <c r="E108" s="58">
        <v>179</v>
      </c>
      <c r="F108" s="57">
        <v>171</v>
      </c>
      <c r="G108" s="64"/>
      <c r="H108" s="47">
        <v>0</v>
      </c>
      <c r="I108" s="64"/>
      <c r="J108" s="47">
        <v>0</v>
      </c>
      <c r="K108" s="64"/>
      <c r="L108" s="44">
        <f>H108+J108</f>
        <v>0</v>
      </c>
      <c r="M108" s="57"/>
      <c r="N108" s="57"/>
      <c r="O108" s="57"/>
      <c r="P108" s="57"/>
      <c r="Q108" s="57"/>
      <c r="R108" s="57"/>
      <c r="S108" s="57"/>
      <c r="T108" s="57"/>
      <c r="U108" s="57"/>
    </row>
    <row r="109" spans="1:21" s="10" customFormat="1" x14ac:dyDescent="0.25">
      <c r="A109" s="63" t="s">
        <v>98</v>
      </c>
      <c r="B109" s="64"/>
      <c r="C109" s="57">
        <v>0</v>
      </c>
      <c r="D109" s="64"/>
      <c r="E109" s="58">
        <v>0</v>
      </c>
      <c r="F109" s="57">
        <v>0</v>
      </c>
      <c r="G109" s="64"/>
      <c r="H109" s="47">
        <v>0</v>
      </c>
      <c r="I109" s="64"/>
      <c r="J109" s="47">
        <v>0</v>
      </c>
      <c r="K109" s="64"/>
      <c r="L109" s="44">
        <f>H109+J109</f>
        <v>0</v>
      </c>
      <c r="M109" s="57"/>
      <c r="N109" s="57"/>
      <c r="O109" s="57"/>
      <c r="P109" s="57"/>
      <c r="Q109" s="57"/>
      <c r="R109" s="57"/>
      <c r="S109" s="57"/>
      <c r="T109" s="57"/>
      <c r="U109" s="57"/>
    </row>
    <row r="110" spans="1:21" s="10" customFormat="1" x14ac:dyDescent="0.25">
      <c r="A110" s="63" t="s">
        <v>99</v>
      </c>
      <c r="B110" s="64"/>
      <c r="C110" s="57">
        <v>74</v>
      </c>
      <c r="D110" s="64"/>
      <c r="E110" s="58">
        <v>273</v>
      </c>
      <c r="F110" s="57">
        <v>239</v>
      </c>
      <c r="G110" s="64"/>
      <c r="H110" s="47">
        <v>174</v>
      </c>
      <c r="I110" s="64"/>
      <c r="J110" s="47">
        <v>82</v>
      </c>
      <c r="K110" s="64"/>
      <c r="L110" s="44">
        <f>H110+J110</f>
        <v>256</v>
      </c>
      <c r="M110" s="57"/>
      <c r="N110" s="57"/>
      <c r="O110" s="57"/>
      <c r="P110" s="57"/>
      <c r="Q110" s="57"/>
      <c r="R110" s="57"/>
      <c r="S110" s="57"/>
      <c r="T110" s="57"/>
      <c r="U110" s="57"/>
    </row>
    <row r="111" spans="1:21" s="10" customFormat="1" x14ac:dyDescent="0.25">
      <c r="A111" s="63" t="s">
        <v>100</v>
      </c>
      <c r="B111" s="64"/>
      <c r="C111" s="57">
        <v>61</v>
      </c>
      <c r="D111" s="64"/>
      <c r="E111" s="58">
        <v>154</v>
      </c>
      <c r="F111" s="57">
        <v>237</v>
      </c>
      <c r="G111" s="64"/>
      <c r="H111" s="47">
        <v>174</v>
      </c>
      <c r="I111" s="64"/>
      <c r="J111" s="47">
        <v>83</v>
      </c>
      <c r="K111" s="64"/>
      <c r="L111" s="44">
        <f>H111+J111</f>
        <v>257</v>
      </c>
      <c r="M111" s="57"/>
      <c r="N111" s="57"/>
      <c r="O111" s="57"/>
      <c r="P111" s="57"/>
      <c r="Q111" s="57"/>
      <c r="R111" s="57"/>
      <c r="S111" s="57"/>
      <c r="T111" s="57"/>
      <c r="U111" s="57"/>
    </row>
    <row r="112" spans="1:21" s="13" customFormat="1" x14ac:dyDescent="0.25">
      <c r="A112" s="65" t="s">
        <v>10</v>
      </c>
      <c r="B112" s="66"/>
      <c r="C112" s="60">
        <f>SUM(C107:C111)</f>
        <v>280</v>
      </c>
      <c r="D112" s="66"/>
      <c r="E112" s="60">
        <f t="shared" ref="E112:U112" si="30">SUM(E107:E111)</f>
        <v>948</v>
      </c>
      <c r="F112" s="60">
        <f t="shared" si="30"/>
        <v>886</v>
      </c>
      <c r="G112" s="66"/>
      <c r="H112" s="60">
        <f t="shared" si="30"/>
        <v>522</v>
      </c>
      <c r="I112" s="66"/>
      <c r="J112" s="60">
        <f t="shared" si="30"/>
        <v>247</v>
      </c>
      <c r="K112" s="66"/>
      <c r="L112" s="60">
        <f t="shared" si="30"/>
        <v>769</v>
      </c>
      <c r="M112" s="60">
        <f t="shared" si="30"/>
        <v>0</v>
      </c>
      <c r="N112" s="60">
        <f t="shared" si="30"/>
        <v>0</v>
      </c>
      <c r="O112" s="60">
        <f t="shared" si="30"/>
        <v>0</v>
      </c>
      <c r="P112" s="60">
        <f t="shared" si="30"/>
        <v>0</v>
      </c>
      <c r="Q112" s="60">
        <f t="shared" si="30"/>
        <v>0</v>
      </c>
      <c r="R112" s="60">
        <f t="shared" si="30"/>
        <v>0</v>
      </c>
      <c r="S112" s="60">
        <f t="shared" si="30"/>
        <v>0</v>
      </c>
      <c r="T112" s="60">
        <f t="shared" si="30"/>
        <v>0</v>
      </c>
      <c r="U112" s="60">
        <f t="shared" si="30"/>
        <v>0</v>
      </c>
    </row>
    <row r="113" spans="1:21" ht="6.95" customHeight="1" x14ac:dyDescent="0.25"/>
    <row r="114" spans="1:21" s="7" customFormat="1" ht="25.5" x14ac:dyDescent="0.25">
      <c r="A114" s="4" t="s">
        <v>101</v>
      </c>
      <c r="B114" s="55" t="str">
        <f>B$4</f>
        <v>Meta Parcial</v>
      </c>
      <c r="C114" s="55" t="str">
        <f t="shared" ref="C114:U114" si="31">C$4</f>
        <v>10-31-jul-24</v>
      </c>
      <c r="D114" s="55" t="str">
        <f t="shared" si="31"/>
        <v>Meta Mensal</v>
      </c>
      <c r="E114" s="55">
        <f t="shared" si="31"/>
        <v>45505</v>
      </c>
      <c r="F114" s="55" t="e">
        <f t="shared" ca="1" si="31"/>
        <v>#NAME?</v>
      </c>
      <c r="G114" s="55" t="str">
        <f t="shared" si="31"/>
        <v>Meta Parcial</v>
      </c>
      <c r="H114" s="55" t="str">
        <f t="shared" si="31"/>
        <v>01-09-Out-24</v>
      </c>
      <c r="I114" s="55" t="str">
        <f t="shared" si="31"/>
        <v>Meta Parcial</v>
      </c>
      <c r="J114" s="55" t="str">
        <f t="shared" si="31"/>
        <v>10-31-Out-24</v>
      </c>
      <c r="K114" s="55" t="str">
        <f t="shared" si="31"/>
        <v>Meta Mensal</v>
      </c>
      <c r="L114" s="55">
        <f t="shared" si="31"/>
        <v>45566</v>
      </c>
      <c r="M114" s="55" t="e">
        <f t="shared" ca="1" si="31"/>
        <v>#NAME?</v>
      </c>
      <c r="N114" s="55" t="e">
        <f t="shared" ca="1" si="31"/>
        <v>#NAME?</v>
      </c>
      <c r="O114" s="55" t="e">
        <f t="shared" ca="1" si="31"/>
        <v>#NAME?</v>
      </c>
      <c r="P114" s="55" t="e">
        <f t="shared" ca="1" si="31"/>
        <v>#NAME?</v>
      </c>
      <c r="Q114" s="55" t="e">
        <f t="shared" ca="1" si="31"/>
        <v>#NAME?</v>
      </c>
      <c r="R114" s="55" t="e">
        <f t="shared" ca="1" si="31"/>
        <v>#NAME?</v>
      </c>
      <c r="S114" s="55" t="e">
        <f t="shared" ca="1" si="31"/>
        <v>#NAME?</v>
      </c>
      <c r="T114" s="55" t="e">
        <f t="shared" ca="1" si="31"/>
        <v>#NAME?</v>
      </c>
      <c r="U114" s="55" t="e">
        <f t="shared" ca="1" si="31"/>
        <v>#NAME?</v>
      </c>
    </row>
    <row r="115" spans="1:21" s="10" customFormat="1" x14ac:dyDescent="0.25">
      <c r="A115" s="8" t="s">
        <v>102</v>
      </c>
      <c r="B115" s="22">
        <f>(D115/31)*22</f>
        <v>170.32258064516128</v>
      </c>
      <c r="C115" s="57">
        <v>0</v>
      </c>
      <c r="D115" s="22">
        <v>240</v>
      </c>
      <c r="E115" s="58">
        <v>0</v>
      </c>
      <c r="F115" s="57">
        <v>0</v>
      </c>
      <c r="G115" s="44">
        <f>(K115/31)*9</f>
        <v>69.677419354838719</v>
      </c>
      <c r="H115" s="47">
        <v>0</v>
      </c>
      <c r="I115" s="44">
        <f>(K115/31)*22</f>
        <v>170.32258064516128</v>
      </c>
      <c r="J115" s="47">
        <v>0</v>
      </c>
      <c r="K115" s="44">
        <f>D115</f>
        <v>240</v>
      </c>
      <c r="L115" s="44">
        <f>H115+J115</f>
        <v>0</v>
      </c>
      <c r="M115" s="57"/>
      <c r="N115" s="57"/>
      <c r="O115" s="57"/>
      <c r="P115" s="57"/>
      <c r="Q115" s="57"/>
      <c r="R115" s="57"/>
      <c r="S115" s="57"/>
      <c r="T115" s="57"/>
      <c r="U115" s="57"/>
    </row>
    <row r="116" spans="1:21" s="10" customFormat="1" x14ac:dyDescent="0.25">
      <c r="A116" s="8" t="s">
        <v>103</v>
      </c>
      <c r="B116" s="22">
        <f>(D116/31)*22</f>
        <v>255.48387096774195</v>
      </c>
      <c r="C116" s="57">
        <v>0</v>
      </c>
      <c r="D116" s="22">
        <v>360</v>
      </c>
      <c r="E116" s="58">
        <v>0</v>
      </c>
      <c r="F116" s="57">
        <v>0</v>
      </c>
      <c r="G116" s="44">
        <f>(K116/31)*9</f>
        <v>104.51612903225806</v>
      </c>
      <c r="H116" s="47">
        <v>0</v>
      </c>
      <c r="I116" s="44">
        <f>(K116/31)*22</f>
        <v>255.48387096774195</v>
      </c>
      <c r="J116" s="47">
        <v>0</v>
      </c>
      <c r="K116" s="44">
        <f>D116</f>
        <v>360</v>
      </c>
      <c r="L116" s="44">
        <f>H116+J116</f>
        <v>0</v>
      </c>
      <c r="M116" s="57"/>
      <c r="N116" s="57"/>
      <c r="O116" s="57"/>
      <c r="P116" s="57"/>
      <c r="Q116" s="57"/>
      <c r="R116" s="57"/>
      <c r="S116" s="57"/>
      <c r="T116" s="57"/>
      <c r="U116" s="57"/>
    </row>
    <row r="117" spans="1:21" s="13" customFormat="1" x14ac:dyDescent="0.25">
      <c r="A117" s="11" t="s">
        <v>10</v>
      </c>
      <c r="B117" s="67">
        <f>SUM(B115:B116)</f>
        <v>425.80645161290323</v>
      </c>
      <c r="C117" s="67">
        <f>SUM(C115:C116)</f>
        <v>0</v>
      </c>
      <c r="D117" s="67">
        <f>SUM(D115:D116)</f>
        <v>600</v>
      </c>
      <c r="E117" s="67">
        <f t="shared" ref="E117:U117" si="32">SUM(E115:E116)</f>
        <v>0</v>
      </c>
      <c r="F117" s="67">
        <f t="shared" si="32"/>
        <v>0</v>
      </c>
      <c r="G117" s="67">
        <f t="shared" si="32"/>
        <v>174.19354838709677</v>
      </c>
      <c r="H117" s="67">
        <f t="shared" si="32"/>
        <v>0</v>
      </c>
      <c r="I117" s="67">
        <f t="shared" si="32"/>
        <v>425.80645161290323</v>
      </c>
      <c r="J117" s="67">
        <f t="shared" si="32"/>
        <v>0</v>
      </c>
      <c r="K117" s="67">
        <f t="shared" si="32"/>
        <v>600</v>
      </c>
      <c r="L117" s="67">
        <f t="shared" si="32"/>
        <v>0</v>
      </c>
      <c r="M117" s="67">
        <f t="shared" si="32"/>
        <v>0</v>
      </c>
      <c r="N117" s="67">
        <f t="shared" si="32"/>
        <v>0</v>
      </c>
      <c r="O117" s="67">
        <f t="shared" si="32"/>
        <v>0</v>
      </c>
      <c r="P117" s="67">
        <f t="shared" si="32"/>
        <v>0</v>
      </c>
      <c r="Q117" s="67">
        <f t="shared" si="32"/>
        <v>0</v>
      </c>
      <c r="R117" s="67">
        <f t="shared" si="32"/>
        <v>0</v>
      </c>
      <c r="S117" s="67">
        <f t="shared" si="32"/>
        <v>0</v>
      </c>
      <c r="T117" s="67">
        <f t="shared" si="32"/>
        <v>0</v>
      </c>
      <c r="U117" s="67">
        <f t="shared" si="32"/>
        <v>0</v>
      </c>
    </row>
    <row r="118" spans="1:21" ht="6.95" customHeight="1" x14ac:dyDescent="0.25"/>
    <row r="119" spans="1:21" s="7" customFormat="1" ht="25.5" x14ac:dyDescent="0.25">
      <c r="A119" s="4" t="s">
        <v>104</v>
      </c>
      <c r="B119" s="55" t="str">
        <f>B$4</f>
        <v>Meta Parcial</v>
      </c>
      <c r="C119" s="55" t="str">
        <f t="shared" ref="C119:U119" si="33">C$4</f>
        <v>10-31-jul-24</v>
      </c>
      <c r="D119" s="55" t="str">
        <f t="shared" si="33"/>
        <v>Meta Mensal</v>
      </c>
      <c r="E119" s="55">
        <f t="shared" si="33"/>
        <v>45505</v>
      </c>
      <c r="F119" s="55" t="e">
        <f t="shared" ca="1" si="33"/>
        <v>#NAME?</v>
      </c>
      <c r="G119" s="55" t="str">
        <f t="shared" si="33"/>
        <v>Meta Parcial</v>
      </c>
      <c r="H119" s="55" t="str">
        <f t="shared" si="33"/>
        <v>01-09-Out-24</v>
      </c>
      <c r="I119" s="55" t="str">
        <f t="shared" si="33"/>
        <v>Meta Parcial</v>
      </c>
      <c r="J119" s="55" t="str">
        <f t="shared" si="33"/>
        <v>10-31-Out-24</v>
      </c>
      <c r="K119" s="55" t="str">
        <f t="shared" si="33"/>
        <v>Meta Mensal</v>
      </c>
      <c r="L119" s="55">
        <f t="shared" si="33"/>
        <v>45566</v>
      </c>
      <c r="M119" s="55" t="e">
        <f t="shared" ca="1" si="33"/>
        <v>#NAME?</v>
      </c>
      <c r="N119" s="55" t="e">
        <f t="shared" ca="1" si="33"/>
        <v>#NAME?</v>
      </c>
      <c r="O119" s="55" t="e">
        <f t="shared" ca="1" si="33"/>
        <v>#NAME?</v>
      </c>
      <c r="P119" s="55" t="e">
        <f t="shared" ca="1" si="33"/>
        <v>#NAME?</v>
      </c>
      <c r="Q119" s="55" t="e">
        <f t="shared" ca="1" si="33"/>
        <v>#NAME?</v>
      </c>
      <c r="R119" s="55" t="e">
        <f t="shared" ca="1" si="33"/>
        <v>#NAME?</v>
      </c>
      <c r="S119" s="55" t="e">
        <f t="shared" ca="1" si="33"/>
        <v>#NAME?</v>
      </c>
      <c r="T119" s="55" t="e">
        <f t="shared" ca="1" si="33"/>
        <v>#NAME?</v>
      </c>
      <c r="U119" s="55" t="e">
        <f t="shared" ca="1" si="33"/>
        <v>#NAME?</v>
      </c>
    </row>
    <row r="120" spans="1:21" s="10" customFormat="1" x14ac:dyDescent="0.25">
      <c r="A120" s="8" t="s">
        <v>105</v>
      </c>
      <c r="B120" s="22">
        <f>(D120/31)*22</f>
        <v>78.064516129032256</v>
      </c>
      <c r="C120" s="44">
        <v>0</v>
      </c>
      <c r="D120" s="22">
        <v>110</v>
      </c>
      <c r="E120" s="46">
        <v>0</v>
      </c>
      <c r="F120" s="44">
        <v>0</v>
      </c>
      <c r="G120" s="44">
        <f>(K120/31)*9</f>
        <v>31.93548387096774</v>
      </c>
      <c r="H120" s="47">
        <v>0</v>
      </c>
      <c r="I120" s="44">
        <f>(K120/31)*22</f>
        <v>78.064516129032256</v>
      </c>
      <c r="J120" s="47">
        <v>0</v>
      </c>
      <c r="K120" s="44">
        <f>D120</f>
        <v>110</v>
      </c>
      <c r="L120" s="44">
        <f>H120+J120</f>
        <v>0</v>
      </c>
      <c r="M120" s="44"/>
      <c r="N120" s="44"/>
      <c r="O120" s="44"/>
      <c r="P120" s="44"/>
      <c r="Q120" s="44"/>
      <c r="R120" s="44"/>
      <c r="S120" s="44"/>
      <c r="T120" s="44"/>
      <c r="U120" s="44"/>
    </row>
    <row r="121" spans="1:21" s="10" customFormat="1" x14ac:dyDescent="0.25">
      <c r="A121" s="8" t="s">
        <v>106</v>
      </c>
      <c r="B121" s="22">
        <f>(D121/31)*22</f>
        <v>63.870967741935488</v>
      </c>
      <c r="C121" s="44">
        <v>0</v>
      </c>
      <c r="D121" s="22">
        <v>90</v>
      </c>
      <c r="E121" s="46">
        <v>0</v>
      </c>
      <c r="F121" s="44">
        <v>0</v>
      </c>
      <c r="G121" s="44">
        <f>(K121/31)*9</f>
        <v>26.129032258064516</v>
      </c>
      <c r="H121" s="47">
        <v>0</v>
      </c>
      <c r="I121" s="44">
        <f>(K121/31)*22</f>
        <v>63.870967741935488</v>
      </c>
      <c r="J121" s="47">
        <v>0</v>
      </c>
      <c r="K121" s="44">
        <f>D121</f>
        <v>90</v>
      </c>
      <c r="L121" s="44">
        <f>H121+J121</f>
        <v>0</v>
      </c>
      <c r="M121" s="44"/>
      <c r="N121" s="44"/>
      <c r="O121" s="44"/>
      <c r="P121" s="44"/>
      <c r="Q121" s="44"/>
      <c r="R121" s="44"/>
      <c r="S121" s="44"/>
      <c r="T121" s="44"/>
      <c r="U121" s="44"/>
    </row>
    <row r="122" spans="1:21" s="10" customFormat="1" x14ac:dyDescent="0.25">
      <c r="A122" s="8" t="s">
        <v>107</v>
      </c>
      <c r="B122" s="22">
        <f>(D122/31)*22</f>
        <v>42.58064516129032</v>
      </c>
      <c r="C122" s="44">
        <v>0</v>
      </c>
      <c r="D122" s="22">
        <v>60</v>
      </c>
      <c r="E122" s="46">
        <v>0</v>
      </c>
      <c r="F122" s="44">
        <v>0</v>
      </c>
      <c r="G122" s="44">
        <f>(K122/31)*9</f>
        <v>17.41935483870968</v>
      </c>
      <c r="H122" s="47">
        <v>0</v>
      </c>
      <c r="I122" s="44">
        <f>(K122/31)*22</f>
        <v>42.58064516129032</v>
      </c>
      <c r="J122" s="47">
        <v>0</v>
      </c>
      <c r="K122" s="44">
        <f>D122</f>
        <v>60</v>
      </c>
      <c r="L122" s="44">
        <f>H122+J122</f>
        <v>0</v>
      </c>
      <c r="M122" s="44"/>
      <c r="N122" s="44"/>
      <c r="O122" s="44"/>
      <c r="P122" s="44"/>
      <c r="Q122" s="44"/>
      <c r="R122" s="44"/>
      <c r="S122" s="44"/>
      <c r="T122" s="44"/>
      <c r="U122" s="44"/>
    </row>
    <row r="123" spans="1:21" s="10" customFormat="1" x14ac:dyDescent="0.25">
      <c r="A123" s="8" t="s">
        <v>108</v>
      </c>
      <c r="B123" s="22">
        <f>(D123/31)*22</f>
        <v>63.870967741935488</v>
      </c>
      <c r="C123" s="44">
        <v>0</v>
      </c>
      <c r="D123" s="22">
        <v>90</v>
      </c>
      <c r="E123" s="46">
        <v>0</v>
      </c>
      <c r="F123" s="44">
        <v>0</v>
      </c>
      <c r="G123" s="44">
        <f>(K123/31)*9</f>
        <v>26.129032258064516</v>
      </c>
      <c r="H123" s="47">
        <v>0</v>
      </c>
      <c r="I123" s="44">
        <f>(K123/31)*22</f>
        <v>63.870967741935488</v>
      </c>
      <c r="J123" s="47">
        <v>0</v>
      </c>
      <c r="K123" s="44">
        <f>D123</f>
        <v>90</v>
      </c>
      <c r="L123" s="44">
        <f>H123+J123</f>
        <v>0</v>
      </c>
      <c r="M123" s="44"/>
      <c r="N123" s="44"/>
      <c r="O123" s="44"/>
      <c r="P123" s="44"/>
      <c r="Q123" s="44"/>
      <c r="R123" s="44"/>
      <c r="S123" s="44"/>
      <c r="T123" s="44"/>
      <c r="U123" s="44"/>
    </row>
    <row r="124" spans="1:21" s="13" customFormat="1" x14ac:dyDescent="0.25">
      <c r="A124" s="11" t="s">
        <v>10</v>
      </c>
      <c r="B124" s="67">
        <f>SUM(B120:B123)</f>
        <v>248.38709677419354</v>
      </c>
      <c r="C124" s="67">
        <f>SUM(C120:C123)</f>
        <v>0</v>
      </c>
      <c r="D124" s="67">
        <f>SUM(D120:D123)</f>
        <v>350</v>
      </c>
      <c r="E124" s="67">
        <f t="shared" ref="E124:U124" si="34">SUM(E120:E123)</f>
        <v>0</v>
      </c>
      <c r="F124" s="67">
        <f t="shared" si="34"/>
        <v>0</v>
      </c>
      <c r="G124" s="67">
        <f t="shared" si="34"/>
        <v>101.61290322580645</v>
      </c>
      <c r="H124" s="67">
        <f t="shared" si="34"/>
        <v>0</v>
      </c>
      <c r="I124" s="67">
        <f t="shared" si="34"/>
        <v>248.38709677419354</v>
      </c>
      <c r="J124" s="67">
        <f t="shared" si="34"/>
        <v>0</v>
      </c>
      <c r="K124" s="67">
        <f t="shared" si="34"/>
        <v>350</v>
      </c>
      <c r="L124" s="67">
        <f t="shared" si="34"/>
        <v>0</v>
      </c>
      <c r="M124" s="67">
        <f t="shared" si="34"/>
        <v>0</v>
      </c>
      <c r="N124" s="67">
        <f t="shared" si="34"/>
        <v>0</v>
      </c>
      <c r="O124" s="67">
        <f t="shared" si="34"/>
        <v>0</v>
      </c>
      <c r="P124" s="67">
        <f t="shared" si="34"/>
        <v>0</v>
      </c>
      <c r="Q124" s="67">
        <f t="shared" si="34"/>
        <v>0</v>
      </c>
      <c r="R124" s="67">
        <f t="shared" si="34"/>
        <v>0</v>
      </c>
      <c r="S124" s="67">
        <f t="shared" si="34"/>
        <v>0</v>
      </c>
      <c r="T124" s="67">
        <f t="shared" si="34"/>
        <v>0</v>
      </c>
      <c r="U124" s="67">
        <f t="shared" si="34"/>
        <v>0</v>
      </c>
    </row>
    <row r="125" spans="1:21" ht="6.95" customHeight="1" x14ac:dyDescent="0.25"/>
    <row r="126" spans="1:21" x14ac:dyDescent="0.25">
      <c r="A126" s="41" t="s">
        <v>109</v>
      </c>
      <c r="B126" s="55" t="str">
        <f>B$4</f>
        <v>Meta Parcial</v>
      </c>
      <c r="C126" s="55" t="str">
        <f t="shared" ref="C126:U126" si="35">C$4</f>
        <v>10-31-jul-24</v>
      </c>
      <c r="D126" s="55" t="str">
        <f t="shared" si="35"/>
        <v>Meta Mensal</v>
      </c>
      <c r="E126" s="55">
        <f t="shared" si="35"/>
        <v>45505</v>
      </c>
      <c r="F126" s="55" t="e">
        <f t="shared" ca="1" si="35"/>
        <v>#NAME?</v>
      </c>
      <c r="G126" s="55" t="str">
        <f t="shared" si="35"/>
        <v>Meta Parcial</v>
      </c>
      <c r="H126" s="55" t="str">
        <f t="shared" si="35"/>
        <v>01-09-Out-24</v>
      </c>
      <c r="I126" s="55" t="str">
        <f t="shared" si="35"/>
        <v>Meta Parcial</v>
      </c>
      <c r="J126" s="55" t="str">
        <f t="shared" si="35"/>
        <v>10-31-Out-24</v>
      </c>
      <c r="K126" s="55" t="str">
        <f t="shared" si="35"/>
        <v>Meta Mensal</v>
      </c>
      <c r="L126" s="55">
        <f t="shared" si="35"/>
        <v>45566</v>
      </c>
      <c r="M126" s="55" t="e">
        <f t="shared" ca="1" si="35"/>
        <v>#NAME?</v>
      </c>
      <c r="N126" s="55" t="e">
        <f t="shared" ca="1" si="35"/>
        <v>#NAME?</v>
      </c>
      <c r="O126" s="55" t="e">
        <f t="shared" ca="1" si="35"/>
        <v>#NAME?</v>
      </c>
      <c r="P126" s="55" t="e">
        <f t="shared" ca="1" si="35"/>
        <v>#NAME?</v>
      </c>
      <c r="Q126" s="55" t="e">
        <f t="shared" ca="1" si="35"/>
        <v>#NAME?</v>
      </c>
      <c r="R126" s="55" t="e">
        <f t="shared" ca="1" si="35"/>
        <v>#NAME?</v>
      </c>
      <c r="S126" s="55" t="e">
        <f t="shared" ca="1" si="35"/>
        <v>#NAME?</v>
      </c>
      <c r="T126" s="55" t="e">
        <f t="shared" ca="1" si="35"/>
        <v>#NAME?</v>
      </c>
      <c r="U126" s="55" t="e">
        <f t="shared" ca="1" si="35"/>
        <v>#NAME?</v>
      </c>
    </row>
    <row r="127" spans="1:21" x14ac:dyDescent="0.25">
      <c r="A127" s="68" t="s">
        <v>110</v>
      </c>
      <c r="B127" s="22">
        <f>(D127/31)*22</f>
        <v>411.61290322580646</v>
      </c>
      <c r="C127" s="44">
        <v>452</v>
      </c>
      <c r="D127" s="22">
        <v>580</v>
      </c>
      <c r="E127" s="46">
        <v>634</v>
      </c>
      <c r="F127" s="44">
        <v>584</v>
      </c>
      <c r="G127" s="44">
        <f>(K127/31)*9</f>
        <v>168.38709677419357</v>
      </c>
      <c r="H127" s="47">
        <v>184</v>
      </c>
      <c r="I127" s="44">
        <f>(K127/31)*22</f>
        <v>411.61290322580646</v>
      </c>
      <c r="J127" s="47">
        <v>440</v>
      </c>
      <c r="K127" s="44">
        <f>D127</f>
        <v>580</v>
      </c>
      <c r="L127" s="44">
        <f>H127+J127</f>
        <v>624</v>
      </c>
      <c r="M127" s="44"/>
      <c r="N127" s="44"/>
      <c r="O127" s="44"/>
      <c r="P127" s="44"/>
      <c r="Q127" s="44"/>
      <c r="R127" s="44"/>
      <c r="S127" s="44"/>
      <c r="T127" s="44"/>
      <c r="U127" s="44"/>
    </row>
    <row r="128" spans="1:21" x14ac:dyDescent="0.25">
      <c r="A128" s="68" t="s">
        <v>111</v>
      </c>
      <c r="B128" s="69">
        <f>(D128/31)*22</f>
        <v>4.258064516129032</v>
      </c>
      <c r="C128" s="44">
        <v>0</v>
      </c>
      <c r="D128" s="69">
        <v>6</v>
      </c>
      <c r="E128" s="46">
        <v>0</v>
      </c>
      <c r="F128" s="44">
        <v>0</v>
      </c>
      <c r="G128" s="44">
        <f>(K128/31)*9</f>
        <v>1.7419354838709677</v>
      </c>
      <c r="H128" s="47">
        <v>0</v>
      </c>
      <c r="I128" s="44">
        <f>(K128/31)*22</f>
        <v>4.258064516129032</v>
      </c>
      <c r="J128" s="47">
        <v>0</v>
      </c>
      <c r="K128" s="44">
        <f>D128</f>
        <v>6</v>
      </c>
      <c r="L128" s="44">
        <f>H128+J128</f>
        <v>0</v>
      </c>
      <c r="M128" s="44"/>
      <c r="N128" s="44"/>
      <c r="O128" s="44"/>
      <c r="P128" s="44"/>
      <c r="Q128" s="44"/>
      <c r="R128" s="44"/>
      <c r="S128" s="44"/>
      <c r="T128" s="44"/>
      <c r="U128" s="44"/>
    </row>
    <row r="129" spans="1:21" s="72" customFormat="1" x14ac:dyDescent="0.25">
      <c r="A129" s="70" t="s">
        <v>10</v>
      </c>
      <c r="B129" s="71">
        <f>SUM(B127:B128)</f>
        <v>415.87096774193549</v>
      </c>
      <c r="C129" s="71">
        <f t="shared" ref="C129:U129" si="36">SUM(C127:C128)</f>
        <v>452</v>
      </c>
      <c r="D129" s="71">
        <f t="shared" si="36"/>
        <v>586</v>
      </c>
      <c r="E129" s="71">
        <f t="shared" si="36"/>
        <v>634</v>
      </c>
      <c r="F129" s="71">
        <f t="shared" si="36"/>
        <v>584</v>
      </c>
      <c r="G129" s="71">
        <f t="shared" si="36"/>
        <v>170.12903225806454</v>
      </c>
      <c r="H129" s="71">
        <f t="shared" si="36"/>
        <v>184</v>
      </c>
      <c r="I129" s="71">
        <f t="shared" si="36"/>
        <v>415.87096774193549</v>
      </c>
      <c r="J129" s="71">
        <f t="shared" si="36"/>
        <v>440</v>
      </c>
      <c r="K129" s="71">
        <f t="shared" si="36"/>
        <v>586</v>
      </c>
      <c r="L129" s="71">
        <f t="shared" si="36"/>
        <v>624</v>
      </c>
      <c r="M129" s="71">
        <f t="shared" si="36"/>
        <v>0</v>
      </c>
      <c r="N129" s="71">
        <f t="shared" si="36"/>
        <v>0</v>
      </c>
      <c r="O129" s="71">
        <f t="shared" si="36"/>
        <v>0</v>
      </c>
      <c r="P129" s="71">
        <f t="shared" si="36"/>
        <v>0</v>
      </c>
      <c r="Q129" s="71">
        <f t="shared" si="36"/>
        <v>0</v>
      </c>
      <c r="R129" s="71">
        <f t="shared" si="36"/>
        <v>0</v>
      </c>
      <c r="S129" s="71">
        <f t="shared" si="36"/>
        <v>0</v>
      </c>
      <c r="T129" s="71">
        <f t="shared" si="36"/>
        <v>0</v>
      </c>
      <c r="U129" s="71">
        <f t="shared" si="36"/>
        <v>0</v>
      </c>
    </row>
    <row r="130" spans="1:21" ht="6.95" customHeight="1" x14ac:dyDescent="0.25"/>
    <row r="131" spans="1:21" x14ac:dyDescent="0.25">
      <c r="A131" s="41" t="s">
        <v>112</v>
      </c>
      <c r="B131" s="55" t="str">
        <f>B$4</f>
        <v>Meta Parcial</v>
      </c>
      <c r="C131" s="55" t="str">
        <f t="shared" ref="C131:U131" si="37">C$4</f>
        <v>10-31-jul-24</v>
      </c>
      <c r="D131" s="55" t="str">
        <f t="shared" si="37"/>
        <v>Meta Mensal</v>
      </c>
      <c r="E131" s="55">
        <f t="shared" si="37"/>
        <v>45505</v>
      </c>
      <c r="F131" s="55" t="e">
        <f t="shared" ca="1" si="37"/>
        <v>#NAME?</v>
      </c>
      <c r="G131" s="55" t="str">
        <f t="shared" si="37"/>
        <v>Meta Parcial</v>
      </c>
      <c r="H131" s="55" t="str">
        <f t="shared" si="37"/>
        <v>01-09-Out-24</v>
      </c>
      <c r="I131" s="55" t="str">
        <f t="shared" si="37"/>
        <v>Meta Parcial</v>
      </c>
      <c r="J131" s="55" t="str">
        <f t="shared" si="37"/>
        <v>10-31-Out-24</v>
      </c>
      <c r="K131" s="55" t="str">
        <f t="shared" si="37"/>
        <v>Meta Mensal</v>
      </c>
      <c r="L131" s="55">
        <f t="shared" si="37"/>
        <v>45566</v>
      </c>
      <c r="M131" s="55" t="e">
        <f t="shared" ca="1" si="37"/>
        <v>#NAME?</v>
      </c>
      <c r="N131" s="55" t="e">
        <f t="shared" ca="1" si="37"/>
        <v>#NAME?</v>
      </c>
      <c r="O131" s="55" t="e">
        <f t="shared" ca="1" si="37"/>
        <v>#NAME?</v>
      </c>
      <c r="P131" s="55" t="e">
        <f t="shared" ca="1" si="37"/>
        <v>#NAME?</v>
      </c>
      <c r="Q131" s="55" t="e">
        <f t="shared" ca="1" si="37"/>
        <v>#NAME?</v>
      </c>
      <c r="R131" s="55" t="e">
        <f t="shared" ca="1" si="37"/>
        <v>#NAME?</v>
      </c>
      <c r="S131" s="55" t="e">
        <f t="shared" ca="1" si="37"/>
        <v>#NAME?</v>
      </c>
      <c r="T131" s="55" t="e">
        <f t="shared" ca="1" si="37"/>
        <v>#NAME?</v>
      </c>
      <c r="U131" s="55" t="e">
        <f t="shared" ca="1" si="37"/>
        <v>#NAME?</v>
      </c>
    </row>
    <row r="132" spans="1:21" x14ac:dyDescent="0.25">
      <c r="A132" s="68" t="s">
        <v>113</v>
      </c>
      <c r="B132" s="22">
        <f>(D132/31)*22</f>
        <v>10.64516129032258</v>
      </c>
      <c r="C132" s="44">
        <v>0</v>
      </c>
      <c r="D132" s="22">
        <v>15</v>
      </c>
      <c r="E132" s="46">
        <v>0</v>
      </c>
      <c r="F132" s="44">
        <v>0</v>
      </c>
      <c r="G132" s="44">
        <f>(K132/31)*9</f>
        <v>4.3548387096774199</v>
      </c>
      <c r="H132" s="47">
        <v>0</v>
      </c>
      <c r="I132" s="44">
        <f>(K132/31)*22</f>
        <v>10.64516129032258</v>
      </c>
      <c r="J132" s="47">
        <v>0</v>
      </c>
      <c r="K132" s="44">
        <f>D132</f>
        <v>15</v>
      </c>
      <c r="L132" s="44">
        <f>H132+J132</f>
        <v>0</v>
      </c>
      <c r="M132" s="44"/>
      <c r="N132" s="44"/>
      <c r="O132" s="44"/>
      <c r="P132" s="44"/>
      <c r="Q132" s="44"/>
      <c r="R132" s="44"/>
      <c r="S132" s="44"/>
      <c r="T132" s="44"/>
      <c r="U132" s="44"/>
    </row>
    <row r="133" spans="1:21" x14ac:dyDescent="0.25">
      <c r="A133" s="68" t="s">
        <v>114</v>
      </c>
      <c r="B133" s="69">
        <f>(D133/31)*22</f>
        <v>24.838709677419356</v>
      </c>
      <c r="C133" s="44">
        <v>0</v>
      </c>
      <c r="D133" s="69">
        <v>35</v>
      </c>
      <c r="E133" s="46">
        <v>0</v>
      </c>
      <c r="F133" s="44">
        <v>0</v>
      </c>
      <c r="G133" s="44">
        <f>(K133/31)*9</f>
        <v>10.161290322580646</v>
      </c>
      <c r="H133" s="47">
        <v>0</v>
      </c>
      <c r="I133" s="44">
        <f>(K133/31)*22</f>
        <v>24.838709677419356</v>
      </c>
      <c r="J133" s="47">
        <v>0</v>
      </c>
      <c r="K133" s="44">
        <f>D133</f>
        <v>35</v>
      </c>
      <c r="L133" s="44">
        <f>H133+J133</f>
        <v>0</v>
      </c>
      <c r="M133" s="44"/>
      <c r="N133" s="44"/>
      <c r="O133" s="44"/>
      <c r="P133" s="44"/>
      <c r="Q133" s="44"/>
      <c r="R133" s="44"/>
      <c r="S133" s="44"/>
      <c r="T133" s="44"/>
      <c r="U133" s="44"/>
    </row>
    <row r="134" spans="1:21" s="72" customFormat="1" x14ac:dyDescent="0.25">
      <c r="A134" s="70" t="s">
        <v>10</v>
      </c>
      <c r="B134" s="71">
        <f>SUM(B132:B133)</f>
        <v>35.483870967741936</v>
      </c>
      <c r="C134" s="71">
        <f t="shared" ref="C134:U134" si="38">SUM(C132:C133)</f>
        <v>0</v>
      </c>
      <c r="D134" s="71">
        <f t="shared" si="38"/>
        <v>50</v>
      </c>
      <c r="E134" s="71">
        <f t="shared" si="38"/>
        <v>0</v>
      </c>
      <c r="F134" s="71">
        <f t="shared" si="38"/>
        <v>0</v>
      </c>
      <c r="G134" s="71">
        <f t="shared" si="38"/>
        <v>14.516129032258066</v>
      </c>
      <c r="H134" s="71">
        <f t="shared" si="38"/>
        <v>0</v>
      </c>
      <c r="I134" s="71">
        <f t="shared" si="38"/>
        <v>35.483870967741936</v>
      </c>
      <c r="J134" s="71">
        <f t="shared" si="38"/>
        <v>0</v>
      </c>
      <c r="K134" s="71">
        <f t="shared" si="38"/>
        <v>50</v>
      </c>
      <c r="L134" s="71">
        <f t="shared" si="38"/>
        <v>0</v>
      </c>
      <c r="M134" s="71">
        <f t="shared" si="38"/>
        <v>0</v>
      </c>
      <c r="N134" s="71">
        <f t="shared" si="38"/>
        <v>0</v>
      </c>
      <c r="O134" s="71">
        <f t="shared" si="38"/>
        <v>0</v>
      </c>
      <c r="P134" s="71">
        <f t="shared" si="38"/>
        <v>0</v>
      </c>
      <c r="Q134" s="71">
        <f t="shared" si="38"/>
        <v>0</v>
      </c>
      <c r="R134" s="71">
        <f t="shared" si="38"/>
        <v>0</v>
      </c>
      <c r="S134" s="71">
        <f t="shared" si="38"/>
        <v>0</v>
      </c>
      <c r="T134" s="71">
        <f t="shared" si="38"/>
        <v>0</v>
      </c>
      <c r="U134" s="71">
        <f t="shared" si="38"/>
        <v>0</v>
      </c>
    </row>
    <row r="135" spans="1:21" ht="6.95" customHeight="1" x14ac:dyDescent="0.25"/>
    <row r="136" spans="1:21" x14ac:dyDescent="0.25">
      <c r="A136" s="41" t="s">
        <v>115</v>
      </c>
      <c r="B136" s="55" t="str">
        <f>B$4</f>
        <v>Meta Parcial</v>
      </c>
      <c r="C136" s="55" t="str">
        <f t="shared" ref="C136:U136" si="39">C$4</f>
        <v>10-31-jul-24</v>
      </c>
      <c r="D136" s="55" t="str">
        <f t="shared" si="39"/>
        <v>Meta Mensal</v>
      </c>
      <c r="E136" s="55">
        <f t="shared" si="39"/>
        <v>45505</v>
      </c>
      <c r="F136" s="55" t="e">
        <f t="shared" ca="1" si="39"/>
        <v>#NAME?</v>
      </c>
      <c r="G136" s="55" t="str">
        <f t="shared" si="39"/>
        <v>Meta Parcial</v>
      </c>
      <c r="H136" s="55" t="str">
        <f t="shared" si="39"/>
        <v>01-09-Out-24</v>
      </c>
      <c r="I136" s="55" t="str">
        <f t="shared" si="39"/>
        <v>Meta Parcial</v>
      </c>
      <c r="J136" s="55" t="str">
        <f t="shared" si="39"/>
        <v>10-31-Out-24</v>
      </c>
      <c r="K136" s="55" t="str">
        <f t="shared" si="39"/>
        <v>Meta Mensal</v>
      </c>
      <c r="L136" s="55">
        <f t="shared" si="39"/>
        <v>45566</v>
      </c>
      <c r="M136" s="55" t="e">
        <f t="shared" ca="1" si="39"/>
        <v>#NAME?</v>
      </c>
      <c r="N136" s="55" t="e">
        <f t="shared" ca="1" si="39"/>
        <v>#NAME?</v>
      </c>
      <c r="O136" s="55" t="e">
        <f t="shared" ca="1" si="39"/>
        <v>#NAME?</v>
      </c>
      <c r="P136" s="55" t="e">
        <f t="shared" ca="1" si="39"/>
        <v>#NAME?</v>
      </c>
      <c r="Q136" s="55" t="e">
        <f t="shared" ca="1" si="39"/>
        <v>#NAME?</v>
      </c>
      <c r="R136" s="55" t="e">
        <f t="shared" ca="1" si="39"/>
        <v>#NAME?</v>
      </c>
      <c r="S136" s="55" t="e">
        <f t="shared" ca="1" si="39"/>
        <v>#NAME?</v>
      </c>
      <c r="T136" s="55" t="e">
        <f t="shared" ca="1" si="39"/>
        <v>#NAME?</v>
      </c>
      <c r="U136" s="55" t="e">
        <f t="shared" ca="1" si="39"/>
        <v>#NAME?</v>
      </c>
    </row>
    <row r="137" spans="1:21" x14ac:dyDescent="0.25">
      <c r="A137" s="68" t="s">
        <v>116</v>
      </c>
      <c r="B137" s="22">
        <f>(D137/31)*22</f>
        <v>8516.1290322580644</v>
      </c>
      <c r="C137" s="44">
        <v>0</v>
      </c>
      <c r="D137" s="22">
        <v>12000</v>
      </c>
      <c r="E137" s="46">
        <v>7136</v>
      </c>
      <c r="F137" s="44">
        <v>6246</v>
      </c>
      <c r="G137" s="44">
        <f>(K137/31)*9</f>
        <v>3483.8709677419356</v>
      </c>
      <c r="H137" s="47">
        <v>2042</v>
      </c>
      <c r="I137" s="44">
        <f>(K137/31)*22</f>
        <v>8516.1290322580644</v>
      </c>
      <c r="J137" s="47">
        <v>4580</v>
      </c>
      <c r="K137" s="44">
        <f>D137</f>
        <v>12000</v>
      </c>
      <c r="L137" s="44">
        <v>7152</v>
      </c>
      <c r="M137" s="44"/>
      <c r="N137" s="44"/>
      <c r="O137" s="44"/>
      <c r="P137" s="44"/>
      <c r="Q137" s="44"/>
      <c r="R137" s="44"/>
      <c r="S137" s="44"/>
      <c r="T137" s="44"/>
      <c r="U137" s="44"/>
    </row>
    <row r="138" spans="1:21" x14ac:dyDescent="0.25">
      <c r="A138" s="68" t="s">
        <v>117</v>
      </c>
      <c r="B138" s="22">
        <f>(D138/31)*22</f>
        <v>8516.1290322580644</v>
      </c>
      <c r="C138" s="44">
        <v>0</v>
      </c>
      <c r="D138" s="69">
        <v>12000</v>
      </c>
      <c r="E138" s="46">
        <v>0</v>
      </c>
      <c r="F138" s="44">
        <v>0</v>
      </c>
      <c r="G138" s="44">
        <f>(K138/31)*9</f>
        <v>3483.8709677419356</v>
      </c>
      <c r="H138" s="47">
        <v>0</v>
      </c>
      <c r="I138" s="44">
        <f>(K138/31)*22</f>
        <v>8516.1290322580644</v>
      </c>
      <c r="J138" s="47">
        <v>0</v>
      </c>
      <c r="K138" s="44">
        <f>D138</f>
        <v>12000</v>
      </c>
      <c r="L138" s="44">
        <f>H138+J138</f>
        <v>0</v>
      </c>
      <c r="M138" s="44"/>
      <c r="N138" s="44"/>
      <c r="O138" s="44"/>
      <c r="P138" s="44"/>
      <c r="Q138" s="44"/>
      <c r="R138" s="44"/>
      <c r="S138" s="44"/>
      <c r="T138" s="44"/>
      <c r="U138" s="44"/>
    </row>
    <row r="139" spans="1:21" s="72" customFormat="1" x14ac:dyDescent="0.25">
      <c r="A139" s="70" t="s">
        <v>10</v>
      </c>
      <c r="B139" s="71">
        <f>SUM(B137:B138)</f>
        <v>17032.258064516129</v>
      </c>
      <c r="C139" s="71">
        <f t="shared" ref="C139:U139" si="40">SUM(C137:C138)</f>
        <v>0</v>
      </c>
      <c r="D139" s="71">
        <f t="shared" si="40"/>
        <v>24000</v>
      </c>
      <c r="E139" s="71">
        <f t="shared" si="40"/>
        <v>7136</v>
      </c>
      <c r="F139" s="71">
        <f t="shared" si="40"/>
        <v>6246</v>
      </c>
      <c r="G139" s="71">
        <f t="shared" si="40"/>
        <v>6967.7419354838712</v>
      </c>
      <c r="H139" s="71">
        <f t="shared" si="40"/>
        <v>2042</v>
      </c>
      <c r="I139" s="71">
        <f t="shared" si="40"/>
        <v>17032.258064516129</v>
      </c>
      <c r="J139" s="71">
        <f t="shared" si="40"/>
        <v>4580</v>
      </c>
      <c r="K139" s="71">
        <f t="shared" si="40"/>
        <v>24000</v>
      </c>
      <c r="L139" s="71">
        <f t="shared" si="40"/>
        <v>7152</v>
      </c>
      <c r="M139" s="71">
        <f t="shared" si="40"/>
        <v>0</v>
      </c>
      <c r="N139" s="71">
        <f t="shared" si="40"/>
        <v>0</v>
      </c>
      <c r="O139" s="71">
        <f t="shared" si="40"/>
        <v>0</v>
      </c>
      <c r="P139" s="71">
        <f t="shared" si="40"/>
        <v>0</v>
      </c>
      <c r="Q139" s="71">
        <f t="shared" si="40"/>
        <v>0</v>
      </c>
      <c r="R139" s="71">
        <f t="shared" si="40"/>
        <v>0</v>
      </c>
      <c r="S139" s="71">
        <f t="shared" si="40"/>
        <v>0</v>
      </c>
      <c r="T139" s="71">
        <f t="shared" si="40"/>
        <v>0</v>
      </c>
      <c r="U139" s="71">
        <f t="shared" si="40"/>
        <v>0</v>
      </c>
    </row>
  </sheetData>
  <mergeCells count="12">
    <mergeCell ref="B36:B41"/>
    <mergeCell ref="D36:D41"/>
    <mergeCell ref="G36:G41"/>
    <mergeCell ref="I36:I41"/>
    <mergeCell ref="K36:K41"/>
    <mergeCell ref="A2:U2"/>
    <mergeCell ref="A3:U3"/>
    <mergeCell ref="B10:B32"/>
    <mergeCell ref="D10:D32"/>
    <mergeCell ref="G10:G32"/>
    <mergeCell ref="I10:I32"/>
    <mergeCell ref="K10:K3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4" firstPageNumber="0" fitToHeight="0" orientation="portrait" horizontalDpi="300" verticalDpi="300" r:id="rId1"/>
  <headerFooter>
    <oddHeader>&amp;C&amp;A</oddHeader>
    <oddFooter>&amp;C
Diretoria Geral - Policlínica de Formosa&amp;RPágina &amp;P de &amp;N</oddFooter>
  </headerFooter>
  <rowBreaks count="2" manualBreakCount="2">
    <brk id="48" max="20" man="1"/>
    <brk id="100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527DA-5D35-48BE-BE7E-99A00D52FC0C}">
  <sheetPr>
    <tabColor theme="7" tint="-0.499984740745262"/>
    <pageSetUpPr fitToPage="1"/>
  </sheetPr>
  <dimension ref="A1:L139"/>
  <sheetViews>
    <sheetView showGridLines="0" view="pageBreakPreview" topLeftCell="A30" zoomScaleNormal="100" zoomScaleSheetLayoutView="100" workbookViewId="0">
      <selection activeCell="A39" sqref="A39"/>
    </sheetView>
  </sheetViews>
  <sheetFormatPr defaultColWidth="8.7109375" defaultRowHeight="15" x14ac:dyDescent="0.25"/>
  <cols>
    <col min="1" max="1" width="65.7109375" style="54" customWidth="1"/>
    <col min="2" max="12" width="16.7109375" style="3" customWidth="1"/>
    <col min="13" max="16384" width="8.7109375" style="3"/>
  </cols>
  <sheetData>
    <row r="1" spans="1:12" s="2" customFormat="1" ht="54.95" customHeight="1" x14ac:dyDescent="0.25">
      <c r="A1" s="1"/>
    </row>
    <row r="2" spans="1:12" x14ac:dyDescent="0.25">
      <c r="A2" s="164" t="s">
        <v>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</row>
    <row r="3" spans="1:12" x14ac:dyDescent="0.25">
      <c r="A3" s="165" t="s">
        <v>1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</row>
    <row r="4" spans="1:12" s="7" customFormat="1" ht="25.5" x14ac:dyDescent="0.25">
      <c r="A4" s="4" t="s">
        <v>2</v>
      </c>
      <c r="B4" s="5" t="s">
        <v>3</v>
      </c>
      <c r="C4" s="6" t="s">
        <v>4</v>
      </c>
      <c r="D4" s="5" t="s">
        <v>5</v>
      </c>
      <c r="E4" s="6">
        <v>45505</v>
      </c>
      <c r="F4" s="6" t="e">
        <f ca="1">_xll.FIMMÊS(E4,0)+1</f>
        <v>#NAME?</v>
      </c>
      <c r="G4" s="6" t="s">
        <v>3</v>
      </c>
      <c r="H4" s="6" t="s">
        <v>6</v>
      </c>
      <c r="I4" s="6" t="s">
        <v>118</v>
      </c>
      <c r="J4" s="6" t="s">
        <v>119</v>
      </c>
      <c r="K4" s="6" t="s">
        <v>120</v>
      </c>
      <c r="L4" s="6" t="s">
        <v>121</v>
      </c>
    </row>
    <row r="5" spans="1:12" s="10" customFormat="1" x14ac:dyDescent="0.25">
      <c r="A5" s="8" t="s">
        <v>8</v>
      </c>
      <c r="B5" s="9">
        <v>1961</v>
      </c>
      <c r="C5" s="9">
        <v>941</v>
      </c>
      <c r="D5" s="9">
        <f>D33</f>
        <v>2763</v>
      </c>
      <c r="E5" s="9">
        <f>E33</f>
        <v>3240</v>
      </c>
      <c r="F5" s="9">
        <v>3657</v>
      </c>
      <c r="G5" s="9">
        <f>G33</f>
        <v>802.16129032258061</v>
      </c>
      <c r="H5" s="9">
        <f>H33</f>
        <v>1128</v>
      </c>
      <c r="I5" s="22">
        <f>SUM(B5,(D5*2),G5)</f>
        <v>8289.1612903225814</v>
      </c>
      <c r="J5" s="22">
        <f>SUM(C5,E5,F5,H5)</f>
        <v>8966</v>
      </c>
      <c r="K5" s="22">
        <f>J5-I5</f>
        <v>676.83870967741859</v>
      </c>
      <c r="L5" s="73">
        <f>IFERROR((1-(I5-J5)/I5),"-")</f>
        <v>1.0816534611852242</v>
      </c>
    </row>
    <row r="6" spans="1:12" s="10" customFormat="1" x14ac:dyDescent="0.25">
      <c r="A6" s="8" t="s">
        <v>9</v>
      </c>
      <c r="B6" s="9">
        <v>1898</v>
      </c>
      <c r="C6" s="9">
        <v>2222</v>
      </c>
      <c r="D6" s="9">
        <f>D42</f>
        <v>2674</v>
      </c>
      <c r="E6" s="9">
        <f>E42</f>
        <v>3142</v>
      </c>
      <c r="F6" s="9">
        <v>3283</v>
      </c>
      <c r="G6" s="9">
        <f>G42</f>
        <v>776.32258064516134</v>
      </c>
      <c r="H6" s="9">
        <f>H42</f>
        <v>989</v>
      </c>
      <c r="I6" s="22">
        <f>SUM(B6,(D6*2),G6)</f>
        <v>8022.322580645161</v>
      </c>
      <c r="J6" s="22">
        <f>SUM(C6,E6,F6,H6)</f>
        <v>9636</v>
      </c>
      <c r="K6" s="22">
        <f>J6-I6</f>
        <v>1613.677419354839</v>
      </c>
      <c r="L6" s="73">
        <f>IFERROR((1-(I6-J6)/I6),"-")</f>
        <v>1.2011484084731314</v>
      </c>
    </row>
    <row r="7" spans="1:12" s="13" customFormat="1" x14ac:dyDescent="0.25">
      <c r="A7" s="11" t="s">
        <v>10</v>
      </c>
      <c r="B7" s="12">
        <f>SUM(B5:B6)</f>
        <v>3859</v>
      </c>
      <c r="C7" s="12">
        <f t="shared" ref="C7:H7" si="0">SUM(C5:C6)</f>
        <v>3163</v>
      </c>
      <c r="D7" s="12">
        <f t="shared" si="0"/>
        <v>5437</v>
      </c>
      <c r="E7" s="12">
        <f t="shared" si="0"/>
        <v>6382</v>
      </c>
      <c r="F7" s="12">
        <f t="shared" si="0"/>
        <v>6940</v>
      </c>
      <c r="G7" s="12">
        <f t="shared" si="0"/>
        <v>1578.483870967742</v>
      </c>
      <c r="H7" s="12">
        <f t="shared" si="0"/>
        <v>2117</v>
      </c>
      <c r="I7" s="67">
        <f>SUM(B7,(D7*2),G7)</f>
        <v>16311.483870967742</v>
      </c>
      <c r="J7" s="67">
        <f>SUM(C7,E7,F7,H7)</f>
        <v>18602</v>
      </c>
      <c r="K7" s="67">
        <f>J7-I7</f>
        <v>2290.5161290322576</v>
      </c>
      <c r="L7" s="74">
        <f>IFERROR((1-(I7-J7)/I7),"-")</f>
        <v>1.1404235290395051</v>
      </c>
    </row>
    <row r="8" spans="1:12" ht="6.95" customHeight="1" x14ac:dyDescent="0.25">
      <c r="A8" s="14"/>
      <c r="B8" s="15"/>
      <c r="C8" s="15"/>
      <c r="D8" s="15"/>
      <c r="E8" s="16"/>
      <c r="F8" s="16"/>
      <c r="G8" s="16"/>
      <c r="H8" s="16"/>
      <c r="I8" s="16"/>
      <c r="J8" s="16"/>
      <c r="K8" s="16"/>
      <c r="L8" s="16"/>
    </row>
    <row r="9" spans="1:12" s="7" customFormat="1" ht="25.5" x14ac:dyDescent="0.25">
      <c r="A9" s="4" t="s">
        <v>11</v>
      </c>
      <c r="B9" s="5" t="str">
        <f>B$4</f>
        <v>Meta Parcial</v>
      </c>
      <c r="C9" s="5" t="str">
        <f t="shared" ref="C9:L9" si="1">C$4</f>
        <v>10-31-jul-24</v>
      </c>
      <c r="D9" s="5" t="str">
        <f t="shared" si="1"/>
        <v>Meta Mensal</v>
      </c>
      <c r="E9" s="5">
        <f t="shared" si="1"/>
        <v>45505</v>
      </c>
      <c r="F9" s="5" t="e">
        <f t="shared" ca="1" si="1"/>
        <v>#NAME?</v>
      </c>
      <c r="G9" s="5" t="str">
        <f t="shared" si="1"/>
        <v>Meta Parcial</v>
      </c>
      <c r="H9" s="5" t="str">
        <f t="shared" si="1"/>
        <v>01-09-Out-24</v>
      </c>
      <c r="I9" s="5" t="str">
        <f t="shared" si="1"/>
        <v>Meta Trimestral
[De 10/07 a 09/10]</v>
      </c>
      <c r="J9" s="5" t="str">
        <f t="shared" si="1"/>
        <v>Real Trimestral
[De 10/07 a 09/10]</v>
      </c>
      <c r="K9" s="5" t="str">
        <f t="shared" si="1"/>
        <v>Desvio</v>
      </c>
      <c r="L9" s="5" t="str">
        <f t="shared" si="1"/>
        <v>Efetividade</v>
      </c>
    </row>
    <row r="10" spans="1:12" s="10" customFormat="1" x14ac:dyDescent="0.2">
      <c r="A10" s="8" t="s">
        <v>12</v>
      </c>
      <c r="B10" s="167">
        <f>(D10/31)*22</f>
        <v>1960.8387096774193</v>
      </c>
      <c r="C10" s="17">
        <v>15</v>
      </c>
      <c r="D10" s="167">
        <v>2763</v>
      </c>
      <c r="E10" s="75">
        <v>54</v>
      </c>
      <c r="F10" s="9">
        <v>41</v>
      </c>
      <c r="G10" s="167">
        <f>Produção!G10</f>
        <v>802.16129032258061</v>
      </c>
      <c r="H10" s="76">
        <f>Produção!H10</f>
        <v>0</v>
      </c>
      <c r="I10" s="9"/>
      <c r="J10" s="9"/>
      <c r="K10" s="9"/>
      <c r="L10" s="9"/>
    </row>
    <row r="11" spans="1:12" s="10" customFormat="1" x14ac:dyDescent="0.2">
      <c r="A11" s="8" t="s">
        <v>13</v>
      </c>
      <c r="B11" s="168"/>
      <c r="C11" s="20">
        <v>68</v>
      </c>
      <c r="D11" s="168"/>
      <c r="E11" s="77">
        <v>262</v>
      </c>
      <c r="F11" s="9">
        <v>228</v>
      </c>
      <c r="G11" s="168"/>
      <c r="H11" s="76">
        <f>Produção!H11</f>
        <v>74</v>
      </c>
      <c r="I11" s="9"/>
      <c r="J11" s="9"/>
      <c r="K11" s="9"/>
      <c r="L11" s="9"/>
    </row>
    <row r="12" spans="1:12" s="10" customFormat="1" x14ac:dyDescent="0.2">
      <c r="A12" s="8" t="s">
        <v>14</v>
      </c>
      <c r="B12" s="168"/>
      <c r="C12" s="20">
        <v>239</v>
      </c>
      <c r="D12" s="168"/>
      <c r="E12" s="77">
        <v>456</v>
      </c>
      <c r="F12" s="9">
        <v>119</v>
      </c>
      <c r="G12" s="168"/>
      <c r="H12" s="76">
        <f>Produção!H12</f>
        <v>61</v>
      </c>
      <c r="I12" s="9"/>
      <c r="J12" s="9"/>
      <c r="K12" s="9"/>
      <c r="L12" s="9"/>
    </row>
    <row r="13" spans="1:12" s="10" customFormat="1" x14ac:dyDescent="0.2">
      <c r="A13" s="8" t="s">
        <v>15</v>
      </c>
      <c r="B13" s="168"/>
      <c r="C13" s="20">
        <v>0</v>
      </c>
      <c r="D13" s="168"/>
      <c r="E13" s="77">
        <v>102</v>
      </c>
      <c r="F13" s="9">
        <v>122</v>
      </c>
      <c r="G13" s="168"/>
      <c r="H13" s="76">
        <f>Produção!H13</f>
        <v>50</v>
      </c>
      <c r="I13" s="9"/>
      <c r="J13" s="9"/>
      <c r="K13" s="9"/>
      <c r="L13" s="9"/>
    </row>
    <row r="14" spans="1:12" s="10" customFormat="1" x14ac:dyDescent="0.2">
      <c r="A14" s="8" t="s">
        <v>16</v>
      </c>
      <c r="B14" s="168"/>
      <c r="C14" s="20">
        <v>0</v>
      </c>
      <c r="D14" s="168"/>
      <c r="E14" s="77">
        <v>0</v>
      </c>
      <c r="F14" s="9">
        <v>256</v>
      </c>
      <c r="G14" s="168"/>
      <c r="H14" s="76">
        <f>Produção!H14</f>
        <v>126</v>
      </c>
      <c r="I14" s="9"/>
      <c r="J14" s="9"/>
      <c r="K14" s="9"/>
      <c r="L14" s="9"/>
    </row>
    <row r="15" spans="1:12" s="10" customFormat="1" x14ac:dyDescent="0.2">
      <c r="A15" s="8" t="s">
        <v>17</v>
      </c>
      <c r="B15" s="168"/>
      <c r="C15" s="20">
        <v>36</v>
      </c>
      <c r="D15" s="168"/>
      <c r="E15" s="77">
        <v>132</v>
      </c>
      <c r="F15" s="9">
        <v>227</v>
      </c>
      <c r="G15" s="168"/>
      <c r="H15" s="76">
        <f>Produção!H15</f>
        <v>70</v>
      </c>
      <c r="I15" s="9"/>
      <c r="J15" s="9"/>
      <c r="K15" s="9"/>
      <c r="L15" s="9"/>
    </row>
    <row r="16" spans="1:12" s="10" customFormat="1" x14ac:dyDescent="0.2">
      <c r="A16" s="8" t="s">
        <v>18</v>
      </c>
      <c r="B16" s="168"/>
      <c r="C16" s="20">
        <v>3</v>
      </c>
      <c r="D16" s="168"/>
      <c r="E16" s="77">
        <v>0</v>
      </c>
      <c r="F16" s="9">
        <v>0</v>
      </c>
      <c r="G16" s="168"/>
      <c r="H16" s="76">
        <f>Produção!H16</f>
        <v>0</v>
      </c>
      <c r="I16" s="9"/>
      <c r="J16" s="9"/>
      <c r="K16" s="9"/>
      <c r="L16" s="9"/>
    </row>
    <row r="17" spans="1:12" s="10" customFormat="1" x14ac:dyDescent="0.2">
      <c r="A17" s="8" t="s">
        <v>19</v>
      </c>
      <c r="B17" s="168"/>
      <c r="C17" s="20">
        <v>131</v>
      </c>
      <c r="D17" s="168"/>
      <c r="E17" s="77">
        <v>283</v>
      </c>
      <c r="F17" s="9">
        <v>403</v>
      </c>
      <c r="G17" s="168"/>
      <c r="H17" s="76">
        <f>Produção!H17</f>
        <v>175</v>
      </c>
      <c r="I17" s="9"/>
      <c r="J17" s="9"/>
      <c r="K17" s="9"/>
      <c r="L17" s="9"/>
    </row>
    <row r="18" spans="1:12" s="10" customFormat="1" x14ac:dyDescent="0.2">
      <c r="A18" s="8" t="s">
        <v>20</v>
      </c>
      <c r="B18" s="168"/>
      <c r="C18" s="20">
        <v>0</v>
      </c>
      <c r="D18" s="168"/>
      <c r="E18" s="77">
        <v>0</v>
      </c>
      <c r="F18" s="9">
        <v>0</v>
      </c>
      <c r="G18" s="168"/>
      <c r="H18" s="76">
        <f>Produção!H18</f>
        <v>0</v>
      </c>
      <c r="I18" s="9"/>
      <c r="J18" s="9"/>
      <c r="K18" s="9"/>
      <c r="L18" s="9"/>
    </row>
    <row r="19" spans="1:12" s="10" customFormat="1" x14ac:dyDescent="0.2">
      <c r="A19" s="8" t="s">
        <v>21</v>
      </c>
      <c r="B19" s="168"/>
      <c r="C19" s="20">
        <v>0</v>
      </c>
      <c r="D19" s="168"/>
      <c r="E19" s="77">
        <v>0</v>
      </c>
      <c r="F19" s="9">
        <v>0</v>
      </c>
      <c r="G19" s="168"/>
      <c r="H19" s="76">
        <f>Produção!H19</f>
        <v>0</v>
      </c>
      <c r="I19" s="9"/>
      <c r="J19" s="9"/>
      <c r="K19" s="9"/>
      <c r="L19" s="9"/>
    </row>
    <row r="20" spans="1:12" s="10" customFormat="1" x14ac:dyDescent="0.2">
      <c r="A20" s="8" t="s">
        <v>22</v>
      </c>
      <c r="B20" s="168"/>
      <c r="C20" s="20">
        <v>20</v>
      </c>
      <c r="D20" s="168"/>
      <c r="E20" s="77">
        <v>74</v>
      </c>
      <c r="F20" s="9">
        <v>59</v>
      </c>
      <c r="G20" s="168"/>
      <c r="H20" s="76">
        <f>Produção!H20</f>
        <v>31</v>
      </c>
      <c r="I20" s="9"/>
      <c r="J20" s="9"/>
      <c r="K20" s="9"/>
      <c r="L20" s="9"/>
    </row>
    <row r="21" spans="1:12" s="10" customFormat="1" x14ac:dyDescent="0.2">
      <c r="A21" s="8" t="s">
        <v>23</v>
      </c>
      <c r="B21" s="168"/>
      <c r="C21" s="20">
        <v>0</v>
      </c>
      <c r="D21" s="168"/>
      <c r="E21" s="77">
        <v>0</v>
      </c>
      <c r="F21" s="22">
        <v>0</v>
      </c>
      <c r="G21" s="168"/>
      <c r="H21" s="76">
        <f>Produção!H21</f>
        <v>0</v>
      </c>
      <c r="I21" s="9"/>
      <c r="J21" s="9"/>
      <c r="K21" s="9"/>
      <c r="L21" s="9"/>
    </row>
    <row r="22" spans="1:12" s="10" customFormat="1" x14ac:dyDescent="0.2">
      <c r="A22" s="8" t="s">
        <v>24</v>
      </c>
      <c r="B22" s="168"/>
      <c r="C22" s="20">
        <v>69</v>
      </c>
      <c r="D22" s="168"/>
      <c r="E22" s="77">
        <v>432</v>
      </c>
      <c r="F22" s="22">
        <v>650</v>
      </c>
      <c r="G22" s="168"/>
      <c r="H22" s="76">
        <f>Produção!H22</f>
        <v>87</v>
      </c>
      <c r="I22" s="9"/>
      <c r="J22" s="9"/>
      <c r="K22" s="9"/>
      <c r="L22" s="9"/>
    </row>
    <row r="23" spans="1:12" s="10" customFormat="1" x14ac:dyDescent="0.2">
      <c r="A23" s="8" t="s">
        <v>25</v>
      </c>
      <c r="B23" s="168"/>
      <c r="C23" s="20">
        <v>0</v>
      </c>
      <c r="D23" s="168"/>
      <c r="E23" s="77">
        <v>112</v>
      </c>
      <c r="F23" s="9">
        <v>115</v>
      </c>
      <c r="G23" s="168"/>
      <c r="H23" s="76">
        <f>Produção!H23</f>
        <v>23</v>
      </c>
      <c r="I23" s="9"/>
      <c r="J23" s="9"/>
      <c r="K23" s="9"/>
      <c r="L23" s="9"/>
    </row>
    <row r="24" spans="1:12" s="10" customFormat="1" x14ac:dyDescent="0.2">
      <c r="A24" s="8" t="s">
        <v>26</v>
      </c>
      <c r="B24" s="168"/>
      <c r="C24" s="20">
        <v>73</v>
      </c>
      <c r="D24" s="168"/>
      <c r="E24" s="75">
        <v>28</v>
      </c>
      <c r="F24" s="9">
        <v>111</v>
      </c>
      <c r="G24" s="168"/>
      <c r="H24" s="76">
        <f>Produção!H24</f>
        <v>37</v>
      </c>
      <c r="I24" s="9"/>
      <c r="J24" s="9"/>
      <c r="K24" s="9"/>
      <c r="L24" s="9"/>
    </row>
    <row r="25" spans="1:12" s="10" customFormat="1" x14ac:dyDescent="0.2">
      <c r="A25" s="8" t="s">
        <v>27</v>
      </c>
      <c r="B25" s="168"/>
      <c r="C25" s="20">
        <v>134</v>
      </c>
      <c r="D25" s="168"/>
      <c r="E25" s="75">
        <v>343</v>
      </c>
      <c r="F25" s="9">
        <v>242</v>
      </c>
      <c r="G25" s="168"/>
      <c r="H25" s="76">
        <f>Produção!H25</f>
        <v>177</v>
      </c>
      <c r="I25" s="9"/>
      <c r="J25" s="9"/>
      <c r="K25" s="9"/>
      <c r="L25" s="9"/>
    </row>
    <row r="26" spans="1:12" s="10" customFormat="1" x14ac:dyDescent="0.2">
      <c r="A26" s="8" t="s">
        <v>28</v>
      </c>
      <c r="B26" s="168"/>
      <c r="C26" s="20">
        <v>0</v>
      </c>
      <c r="D26" s="168"/>
      <c r="E26" s="77">
        <v>548</v>
      </c>
      <c r="F26" s="9">
        <v>669</v>
      </c>
      <c r="G26" s="168"/>
      <c r="H26" s="76">
        <f>Produção!H26</f>
        <v>75</v>
      </c>
      <c r="I26" s="9"/>
      <c r="J26" s="9"/>
      <c r="K26" s="9"/>
      <c r="L26" s="9"/>
    </row>
    <row r="27" spans="1:12" s="10" customFormat="1" x14ac:dyDescent="0.2">
      <c r="A27" s="8" t="s">
        <v>29</v>
      </c>
      <c r="B27" s="168"/>
      <c r="C27" s="20">
        <v>0</v>
      </c>
      <c r="D27" s="168"/>
      <c r="E27" s="77">
        <v>192</v>
      </c>
      <c r="F27" s="9">
        <v>126</v>
      </c>
      <c r="G27" s="168"/>
      <c r="H27" s="76">
        <f>Produção!H27</f>
        <v>0</v>
      </c>
      <c r="I27" s="9"/>
      <c r="J27" s="9"/>
      <c r="K27" s="9"/>
      <c r="L27" s="9"/>
    </row>
    <row r="28" spans="1:12" s="10" customFormat="1" x14ac:dyDescent="0.2">
      <c r="A28" s="8" t="s">
        <v>30</v>
      </c>
      <c r="B28" s="168"/>
      <c r="C28" s="20">
        <v>0</v>
      </c>
      <c r="D28" s="168"/>
      <c r="E28" s="75">
        <v>114</v>
      </c>
      <c r="F28" s="9">
        <v>96</v>
      </c>
      <c r="G28" s="168"/>
      <c r="H28" s="76">
        <f>Produção!H28</f>
        <v>59</v>
      </c>
      <c r="I28" s="9"/>
      <c r="J28" s="9"/>
      <c r="K28" s="9"/>
      <c r="L28" s="9"/>
    </row>
    <row r="29" spans="1:12" s="10" customFormat="1" x14ac:dyDescent="0.2">
      <c r="A29" s="8" t="s">
        <v>31</v>
      </c>
      <c r="B29" s="168"/>
      <c r="C29" s="20">
        <v>30</v>
      </c>
      <c r="D29" s="168"/>
      <c r="E29" s="9">
        <v>0</v>
      </c>
      <c r="F29" s="9">
        <v>0</v>
      </c>
      <c r="G29" s="168"/>
      <c r="H29" s="76">
        <f>Produção!H29</f>
        <v>0</v>
      </c>
      <c r="I29" s="9"/>
      <c r="J29" s="9"/>
      <c r="K29" s="9"/>
      <c r="L29" s="9"/>
    </row>
    <row r="30" spans="1:12" s="10" customFormat="1" x14ac:dyDescent="0.2">
      <c r="A30" s="8" t="s">
        <v>32</v>
      </c>
      <c r="B30" s="168"/>
      <c r="C30" s="20">
        <v>75</v>
      </c>
      <c r="D30" s="168"/>
      <c r="E30" s="9">
        <v>14</v>
      </c>
      <c r="F30" s="9">
        <v>94</v>
      </c>
      <c r="G30" s="168"/>
      <c r="H30" s="76">
        <f>Produção!H30</f>
        <v>27</v>
      </c>
      <c r="I30" s="9"/>
      <c r="J30" s="9"/>
      <c r="K30" s="9"/>
      <c r="L30" s="9"/>
    </row>
    <row r="31" spans="1:12" s="10" customFormat="1" x14ac:dyDescent="0.2">
      <c r="A31" s="8" t="s">
        <v>33</v>
      </c>
      <c r="B31" s="168"/>
      <c r="C31" s="20">
        <v>0</v>
      </c>
      <c r="D31" s="168"/>
      <c r="E31" s="9">
        <v>0</v>
      </c>
      <c r="F31" s="9">
        <v>0</v>
      </c>
      <c r="G31" s="168"/>
      <c r="H31" s="76">
        <f>Produção!H31</f>
        <v>0</v>
      </c>
      <c r="I31" s="9"/>
      <c r="J31" s="9"/>
      <c r="K31" s="9"/>
      <c r="L31" s="9"/>
    </row>
    <row r="32" spans="1:12" s="10" customFormat="1" x14ac:dyDescent="0.2">
      <c r="A32" s="8" t="s">
        <v>34</v>
      </c>
      <c r="B32" s="169"/>
      <c r="C32" s="20">
        <v>48</v>
      </c>
      <c r="D32" s="169"/>
      <c r="E32" s="9">
        <v>94</v>
      </c>
      <c r="F32" s="9">
        <v>99</v>
      </c>
      <c r="G32" s="169"/>
      <c r="H32" s="76">
        <f>Produção!H32</f>
        <v>56</v>
      </c>
      <c r="I32" s="9"/>
      <c r="J32" s="9"/>
      <c r="K32" s="9"/>
      <c r="L32" s="9"/>
    </row>
    <row r="33" spans="1:12" s="13" customFormat="1" x14ac:dyDescent="0.25">
      <c r="A33" s="11" t="s">
        <v>10</v>
      </c>
      <c r="B33" s="12">
        <f>SUM(B10:B32)</f>
        <v>1960.8387096774193</v>
      </c>
      <c r="C33" s="12">
        <f t="shared" ref="C33:H33" si="2">SUM(C10:C32)</f>
        <v>941</v>
      </c>
      <c r="D33" s="12">
        <f t="shared" si="2"/>
        <v>2763</v>
      </c>
      <c r="E33" s="12">
        <f t="shared" si="2"/>
        <v>3240</v>
      </c>
      <c r="F33" s="12">
        <f t="shared" si="2"/>
        <v>3657</v>
      </c>
      <c r="G33" s="12">
        <f t="shared" si="2"/>
        <v>802.16129032258061</v>
      </c>
      <c r="H33" s="12">
        <f t="shared" si="2"/>
        <v>1128</v>
      </c>
      <c r="I33" s="67">
        <f>SUM(B33,(D33*2),G33)</f>
        <v>8289</v>
      </c>
      <c r="J33" s="67">
        <f>SUM(C33,E33,F33,H33)</f>
        <v>8966</v>
      </c>
      <c r="K33" s="67">
        <f>J33-I33</f>
        <v>677</v>
      </c>
      <c r="L33" s="74">
        <f>IFERROR((1-(I33-J33)/I33),"-")</f>
        <v>1.081674508384606</v>
      </c>
    </row>
    <row r="34" spans="1:12" ht="6.95" customHeight="1" x14ac:dyDescent="0.25">
      <c r="A34" s="14"/>
      <c r="B34" s="15"/>
      <c r="C34" s="15"/>
      <c r="D34" s="15"/>
      <c r="E34" s="16"/>
      <c r="F34" s="16"/>
      <c r="G34" s="16"/>
      <c r="H34" s="16"/>
      <c r="I34" s="16"/>
      <c r="J34" s="16"/>
      <c r="K34" s="16"/>
      <c r="L34" s="16"/>
    </row>
    <row r="35" spans="1:12" s="7" customFormat="1" ht="25.5" x14ac:dyDescent="0.25">
      <c r="A35" s="4" t="s">
        <v>35</v>
      </c>
      <c r="B35" s="5" t="str">
        <f>B$4</f>
        <v>Meta Parcial</v>
      </c>
      <c r="C35" s="5" t="str">
        <f t="shared" ref="C35:L35" si="3">C$4</f>
        <v>10-31-jul-24</v>
      </c>
      <c r="D35" s="5" t="str">
        <f t="shared" si="3"/>
        <v>Meta Mensal</v>
      </c>
      <c r="E35" s="5">
        <f t="shared" si="3"/>
        <v>45505</v>
      </c>
      <c r="F35" s="5" t="e">
        <f t="shared" ca="1" si="3"/>
        <v>#NAME?</v>
      </c>
      <c r="G35" s="5" t="str">
        <f t="shared" si="3"/>
        <v>Meta Parcial</v>
      </c>
      <c r="H35" s="5" t="str">
        <f t="shared" si="3"/>
        <v>01-09-Out-24</v>
      </c>
      <c r="I35" s="5" t="str">
        <f t="shared" si="3"/>
        <v>Meta Trimestral
[De 10/07 a 09/10]</v>
      </c>
      <c r="J35" s="5" t="str">
        <f t="shared" si="3"/>
        <v>Real Trimestral
[De 10/07 a 09/10]</v>
      </c>
      <c r="K35" s="5" t="str">
        <f t="shared" si="3"/>
        <v>Desvio</v>
      </c>
      <c r="L35" s="5" t="str">
        <f t="shared" si="3"/>
        <v>Efetividade</v>
      </c>
    </row>
    <row r="36" spans="1:12" s="10" customFormat="1" x14ac:dyDescent="0.25">
      <c r="A36" s="8" t="s">
        <v>36</v>
      </c>
      <c r="B36" s="167">
        <f>(D36/31)*22</f>
        <v>1897.6774193548388</v>
      </c>
      <c r="C36" s="24">
        <v>672</v>
      </c>
      <c r="D36" s="167">
        <v>2674</v>
      </c>
      <c r="E36" s="9">
        <v>711</v>
      </c>
      <c r="F36" s="9">
        <v>702</v>
      </c>
      <c r="G36" s="167">
        <f>Produção!G36</f>
        <v>776.32258064516134</v>
      </c>
      <c r="H36" s="76">
        <f>Produção!H36</f>
        <v>220</v>
      </c>
      <c r="I36" s="9"/>
      <c r="J36" s="9"/>
      <c r="K36" s="9"/>
      <c r="L36" s="9"/>
    </row>
    <row r="37" spans="1:12" s="10" customFormat="1" x14ac:dyDescent="0.25">
      <c r="A37" s="8" t="s">
        <v>37</v>
      </c>
      <c r="B37" s="168"/>
      <c r="C37" s="24">
        <v>158</v>
      </c>
      <c r="D37" s="168"/>
      <c r="E37" s="9">
        <v>272</v>
      </c>
      <c r="F37" s="9">
        <v>282</v>
      </c>
      <c r="G37" s="168"/>
      <c r="H37" s="76">
        <f>Produção!H37</f>
        <v>46</v>
      </c>
      <c r="I37" s="9"/>
      <c r="J37" s="9"/>
      <c r="K37" s="9"/>
      <c r="L37" s="9"/>
    </row>
    <row r="38" spans="1:12" s="10" customFormat="1" x14ac:dyDescent="0.25">
      <c r="A38" s="8" t="s">
        <v>38</v>
      </c>
      <c r="B38" s="168"/>
      <c r="C38" s="24">
        <v>804</v>
      </c>
      <c r="D38" s="168"/>
      <c r="E38" s="9">
        <v>1361</v>
      </c>
      <c r="F38" s="9">
        <v>1415</v>
      </c>
      <c r="G38" s="168"/>
      <c r="H38" s="76">
        <f>Produção!H38</f>
        <v>463</v>
      </c>
      <c r="I38" s="9"/>
      <c r="J38" s="9"/>
      <c r="K38" s="9"/>
      <c r="L38" s="9"/>
    </row>
    <row r="39" spans="1:12" s="10" customFormat="1" x14ac:dyDescent="0.25">
      <c r="A39" s="8" t="s">
        <v>39</v>
      </c>
      <c r="B39" s="168"/>
      <c r="C39" s="9">
        <v>0</v>
      </c>
      <c r="D39" s="168"/>
      <c r="E39" s="9">
        <v>0</v>
      </c>
      <c r="F39" s="9">
        <v>0</v>
      </c>
      <c r="G39" s="168"/>
      <c r="H39" s="76">
        <f>Produção!H39</f>
        <v>0</v>
      </c>
      <c r="I39" s="9"/>
      <c r="J39" s="9"/>
      <c r="K39" s="9"/>
      <c r="L39" s="9"/>
    </row>
    <row r="40" spans="1:12" s="10" customFormat="1" x14ac:dyDescent="0.25">
      <c r="A40" s="8" t="s">
        <v>40</v>
      </c>
      <c r="B40" s="168"/>
      <c r="C40" s="9">
        <v>309</v>
      </c>
      <c r="D40" s="168"/>
      <c r="E40" s="9">
        <v>383</v>
      </c>
      <c r="F40" s="9">
        <v>443</v>
      </c>
      <c r="G40" s="168"/>
      <c r="H40" s="76">
        <f>Produção!H40</f>
        <v>142</v>
      </c>
      <c r="I40" s="9"/>
      <c r="J40" s="9"/>
      <c r="K40" s="9"/>
      <c r="L40" s="9"/>
    </row>
    <row r="41" spans="1:12" s="10" customFormat="1" x14ac:dyDescent="0.25">
      <c r="A41" s="8" t="s">
        <v>41</v>
      </c>
      <c r="B41" s="169"/>
      <c r="C41" s="9">
        <v>279</v>
      </c>
      <c r="D41" s="169"/>
      <c r="E41" s="9">
        <v>415</v>
      </c>
      <c r="F41" s="9">
        <v>441</v>
      </c>
      <c r="G41" s="169"/>
      <c r="H41" s="76">
        <f>Produção!H41</f>
        <v>118</v>
      </c>
      <c r="I41" s="9"/>
      <c r="J41" s="9"/>
      <c r="K41" s="9"/>
      <c r="L41" s="9"/>
    </row>
    <row r="42" spans="1:12" s="13" customFormat="1" x14ac:dyDescent="0.25">
      <c r="A42" s="11" t="s">
        <v>10</v>
      </c>
      <c r="B42" s="12">
        <f>SUM(B36:B41)</f>
        <v>1897.6774193548388</v>
      </c>
      <c r="C42" s="12">
        <f t="shared" ref="C42:H42" si="4">SUM(C36:C41)</f>
        <v>2222</v>
      </c>
      <c r="D42" s="12">
        <f t="shared" si="4"/>
        <v>2674</v>
      </c>
      <c r="E42" s="12">
        <f t="shared" si="4"/>
        <v>3142</v>
      </c>
      <c r="F42" s="12">
        <f t="shared" si="4"/>
        <v>3283</v>
      </c>
      <c r="G42" s="12">
        <f t="shared" si="4"/>
        <v>776.32258064516134</v>
      </c>
      <c r="H42" s="78">
        <f t="shared" si="4"/>
        <v>989</v>
      </c>
      <c r="I42" s="67">
        <f>SUM(B42,(D42*2),G42)</f>
        <v>8022</v>
      </c>
      <c r="J42" s="67">
        <f>SUM(C42,E42,F42,H42)</f>
        <v>9636</v>
      </c>
      <c r="K42" s="67">
        <f>J42-I42</f>
        <v>1614</v>
      </c>
      <c r="L42" s="74">
        <f>IFERROR((1-(I42-J42)/I42),"-")</f>
        <v>1.2011967090501121</v>
      </c>
    </row>
    <row r="43" spans="1:12" ht="6.95" customHeight="1" x14ac:dyDescent="0.25">
      <c r="A43" s="14"/>
      <c r="B43" s="15"/>
      <c r="C43" s="15"/>
      <c r="D43" s="15"/>
      <c r="E43" s="16"/>
      <c r="F43" s="16"/>
      <c r="G43" s="16"/>
      <c r="H43" s="16"/>
      <c r="I43" s="16"/>
      <c r="J43" s="16"/>
      <c r="K43" s="16"/>
      <c r="L43" s="16"/>
    </row>
    <row r="44" spans="1:12" s="7" customFormat="1" ht="25.5" x14ac:dyDescent="0.25">
      <c r="A44" s="25" t="s">
        <v>42</v>
      </c>
      <c r="B44" s="26"/>
      <c r="C44" s="5" t="str">
        <f t="shared" ref="C44:J44" si="5">C$4</f>
        <v>10-31-jul-24</v>
      </c>
      <c r="D44" s="26"/>
      <c r="E44" s="5">
        <f t="shared" si="5"/>
        <v>45505</v>
      </c>
      <c r="F44" s="5" t="e">
        <f t="shared" ca="1" si="5"/>
        <v>#NAME?</v>
      </c>
      <c r="G44" s="5"/>
      <c r="H44" s="5" t="str">
        <f t="shared" si="5"/>
        <v>01-09-Out-24</v>
      </c>
      <c r="I44" s="5"/>
      <c r="J44" s="5" t="str">
        <f t="shared" si="5"/>
        <v>Real Trimestral
[De 10/07 a 09/10]</v>
      </c>
      <c r="K44" s="5"/>
      <c r="L44" s="5"/>
    </row>
    <row r="45" spans="1:12" s="10" customFormat="1" x14ac:dyDescent="0.25">
      <c r="A45" s="27" t="s">
        <v>43</v>
      </c>
      <c r="B45" s="28"/>
      <c r="C45" s="9">
        <v>1280</v>
      </c>
      <c r="D45" s="28"/>
      <c r="E45" s="9">
        <v>3574</v>
      </c>
      <c r="F45" s="9">
        <v>3654</v>
      </c>
      <c r="G45" s="9"/>
      <c r="H45" s="76">
        <f>Produção!H45</f>
        <v>0</v>
      </c>
      <c r="I45" s="9"/>
      <c r="J45" s="22">
        <f>SUM(C45,E45,F45,H45)</f>
        <v>8508</v>
      </c>
      <c r="K45" s="9"/>
      <c r="L45" s="9"/>
    </row>
    <row r="46" spans="1:12" s="10" customFormat="1" x14ac:dyDescent="0.25">
      <c r="A46" s="27" t="s">
        <v>44</v>
      </c>
      <c r="B46" s="28"/>
      <c r="C46" s="9">
        <v>664</v>
      </c>
      <c r="D46" s="28"/>
      <c r="E46" s="9">
        <v>634</v>
      </c>
      <c r="F46" s="9">
        <v>720</v>
      </c>
      <c r="G46" s="9"/>
      <c r="H46" s="76">
        <f>Produção!H46</f>
        <v>245</v>
      </c>
      <c r="I46" s="9"/>
      <c r="J46" s="22">
        <f>SUM(C46,E46,F46,H46)</f>
        <v>2263</v>
      </c>
      <c r="K46" s="9"/>
      <c r="L46" s="9"/>
    </row>
    <row r="47" spans="1:12" s="13" customFormat="1" x14ac:dyDescent="0.25">
      <c r="A47" s="29" t="s">
        <v>10</v>
      </c>
      <c r="B47" s="30"/>
      <c r="C47" s="12">
        <f>SUM(C45:C46)</f>
        <v>1944</v>
      </c>
      <c r="D47" s="30"/>
      <c r="E47" s="12">
        <f t="shared" ref="E47:J47" si="6">SUM(E45:E46)</f>
        <v>4208</v>
      </c>
      <c r="F47" s="12">
        <f t="shared" si="6"/>
        <v>4374</v>
      </c>
      <c r="G47" s="12"/>
      <c r="H47" s="12">
        <f t="shared" si="6"/>
        <v>245</v>
      </c>
      <c r="I47" s="12"/>
      <c r="J47" s="12">
        <f t="shared" si="6"/>
        <v>10771</v>
      </c>
      <c r="K47" s="12"/>
      <c r="L47" s="12"/>
    </row>
    <row r="48" spans="1:12" ht="6.95" customHeight="1" x14ac:dyDescent="0.25">
      <c r="A48" s="14"/>
      <c r="B48" s="15"/>
      <c r="C48" s="15"/>
      <c r="D48" s="15"/>
      <c r="E48" s="16"/>
      <c r="F48" s="16"/>
      <c r="G48" s="16"/>
      <c r="H48" s="16"/>
      <c r="I48" s="16"/>
      <c r="J48" s="16"/>
      <c r="K48" s="16"/>
      <c r="L48" s="16"/>
    </row>
    <row r="49" spans="1:12" s="7" customFormat="1" ht="25.5" x14ac:dyDescent="0.25">
      <c r="A49" s="31" t="s">
        <v>45</v>
      </c>
      <c r="B49" s="26"/>
      <c r="C49" s="32" t="str">
        <f t="shared" ref="C49:J49" si="7">C$4</f>
        <v>10-31-jul-24</v>
      </c>
      <c r="D49" s="5"/>
      <c r="E49" s="32">
        <f t="shared" si="7"/>
        <v>45505</v>
      </c>
      <c r="F49" s="5" t="e">
        <f t="shared" ca="1" si="7"/>
        <v>#NAME?</v>
      </c>
      <c r="G49" s="5"/>
      <c r="H49" s="5" t="str">
        <f t="shared" si="7"/>
        <v>01-09-Out-24</v>
      </c>
      <c r="I49" s="5"/>
      <c r="J49" s="5" t="str">
        <f t="shared" si="7"/>
        <v>Real Trimestral
[De 10/07 a 09/10]</v>
      </c>
      <c r="K49" s="5"/>
      <c r="L49" s="5"/>
    </row>
    <row r="50" spans="1:12" s="10" customFormat="1" x14ac:dyDescent="0.2">
      <c r="A50" s="27" t="s">
        <v>46</v>
      </c>
      <c r="B50" s="33"/>
      <c r="C50" s="34">
        <v>11</v>
      </c>
      <c r="D50" s="9"/>
      <c r="E50" s="79">
        <v>40</v>
      </c>
      <c r="F50" s="36">
        <v>24</v>
      </c>
      <c r="G50" s="9"/>
      <c r="H50" s="76">
        <f>Produção!H50</f>
        <v>6</v>
      </c>
      <c r="I50" s="9"/>
      <c r="J50" s="22">
        <f t="shared" ref="J50:J56" si="8">SUM(C50,E50,F50,H50)</f>
        <v>81</v>
      </c>
      <c r="K50" s="9"/>
      <c r="L50" s="9"/>
    </row>
    <row r="51" spans="1:12" s="10" customFormat="1" x14ac:dyDescent="0.2">
      <c r="A51" s="27" t="s">
        <v>47</v>
      </c>
      <c r="B51" s="33"/>
      <c r="C51" s="34">
        <v>54</v>
      </c>
      <c r="D51" s="9"/>
      <c r="E51" s="79">
        <v>90</v>
      </c>
      <c r="F51" s="36">
        <v>97</v>
      </c>
      <c r="G51" s="9"/>
      <c r="H51" s="76">
        <f>Produção!H51</f>
        <v>35</v>
      </c>
      <c r="I51" s="9"/>
      <c r="J51" s="22">
        <f t="shared" si="8"/>
        <v>276</v>
      </c>
      <c r="K51" s="9"/>
      <c r="L51" s="9"/>
    </row>
    <row r="52" spans="1:12" s="10" customFormat="1" x14ac:dyDescent="0.2">
      <c r="A52" s="27" t="s">
        <v>48</v>
      </c>
      <c r="B52" s="37"/>
      <c r="C52" s="34">
        <v>146</v>
      </c>
      <c r="D52" s="9"/>
      <c r="E52" s="79">
        <v>193</v>
      </c>
      <c r="F52" s="36">
        <v>190</v>
      </c>
      <c r="G52" s="9"/>
      <c r="H52" s="76">
        <f>Produção!H52</f>
        <v>68</v>
      </c>
      <c r="I52" s="9"/>
      <c r="J52" s="22">
        <f t="shared" si="8"/>
        <v>597</v>
      </c>
      <c r="K52" s="9"/>
      <c r="L52" s="9"/>
    </row>
    <row r="53" spans="1:12" s="10" customFormat="1" x14ac:dyDescent="0.2">
      <c r="A53" s="27" t="s">
        <v>49</v>
      </c>
      <c r="B53" s="33"/>
      <c r="C53" s="34">
        <v>32</v>
      </c>
      <c r="D53" s="9"/>
      <c r="E53" s="79">
        <v>24</v>
      </c>
      <c r="F53" s="36">
        <v>51</v>
      </c>
      <c r="G53" s="9"/>
      <c r="H53" s="76">
        <f>Produção!H53</f>
        <v>13</v>
      </c>
      <c r="I53" s="9"/>
      <c r="J53" s="22">
        <f t="shared" si="8"/>
        <v>120</v>
      </c>
      <c r="K53" s="9"/>
      <c r="L53" s="9"/>
    </row>
    <row r="54" spans="1:12" s="10" customFormat="1" x14ac:dyDescent="0.2">
      <c r="A54" s="27" t="s">
        <v>50</v>
      </c>
      <c r="B54" s="33"/>
      <c r="C54" s="34">
        <v>294</v>
      </c>
      <c r="D54" s="9"/>
      <c r="E54" s="79">
        <v>548</v>
      </c>
      <c r="F54" s="36">
        <v>576</v>
      </c>
      <c r="G54" s="9"/>
      <c r="H54" s="76">
        <f>Produção!H54</f>
        <v>177</v>
      </c>
      <c r="I54" s="9"/>
      <c r="J54" s="22">
        <f t="shared" si="8"/>
        <v>1595</v>
      </c>
      <c r="K54" s="9"/>
      <c r="L54" s="9"/>
    </row>
    <row r="55" spans="1:12" s="10" customFormat="1" x14ac:dyDescent="0.2">
      <c r="A55" s="27" t="s">
        <v>51</v>
      </c>
      <c r="B55" s="33"/>
      <c r="C55" s="34">
        <v>30</v>
      </c>
      <c r="D55" s="9"/>
      <c r="E55" s="79">
        <v>34</v>
      </c>
      <c r="F55" s="36">
        <v>49</v>
      </c>
      <c r="G55" s="9"/>
      <c r="H55" s="76">
        <f>Produção!H55</f>
        <v>10</v>
      </c>
      <c r="I55" s="9"/>
      <c r="J55" s="22">
        <f t="shared" si="8"/>
        <v>123</v>
      </c>
      <c r="K55" s="9"/>
      <c r="L55" s="9"/>
    </row>
    <row r="56" spans="1:12" s="10" customFormat="1" x14ac:dyDescent="0.25">
      <c r="A56" s="27" t="s">
        <v>52</v>
      </c>
      <c r="B56" s="33"/>
      <c r="C56" s="38">
        <v>0</v>
      </c>
      <c r="D56" s="9"/>
      <c r="E56" s="80">
        <v>0</v>
      </c>
      <c r="F56" s="36">
        <v>0</v>
      </c>
      <c r="G56" s="9"/>
      <c r="H56" s="76">
        <f>Produção!H56</f>
        <v>0</v>
      </c>
      <c r="I56" s="9"/>
      <c r="J56" s="22">
        <f t="shared" si="8"/>
        <v>0</v>
      </c>
      <c r="K56" s="9"/>
      <c r="L56" s="9"/>
    </row>
    <row r="57" spans="1:12" s="13" customFormat="1" x14ac:dyDescent="0.25">
      <c r="A57" s="29" t="s">
        <v>10</v>
      </c>
      <c r="B57" s="30"/>
      <c r="C57" s="40">
        <f>SUM(C50:C56)</f>
        <v>567</v>
      </c>
      <c r="D57" s="12"/>
      <c r="E57" s="40">
        <f>SUM(E50:E56)</f>
        <v>929</v>
      </c>
      <c r="F57" s="12">
        <f>SUM(F50:F56)</f>
        <v>987</v>
      </c>
      <c r="G57" s="12"/>
      <c r="H57" s="12">
        <f>SUM(H50:H56)</f>
        <v>309</v>
      </c>
      <c r="I57" s="12"/>
      <c r="J57" s="12">
        <f>SUM(J50:J56)</f>
        <v>2792</v>
      </c>
      <c r="K57" s="12"/>
      <c r="L57" s="12"/>
    </row>
    <row r="58" spans="1:12" ht="6.95" customHeight="1" x14ac:dyDescent="0.25">
      <c r="A58" s="14"/>
      <c r="B58" s="15"/>
      <c r="C58" s="15"/>
      <c r="D58" s="15"/>
      <c r="E58" s="16"/>
      <c r="F58" s="16"/>
      <c r="G58" s="16"/>
      <c r="H58" s="16"/>
      <c r="I58" s="16"/>
      <c r="J58" s="16"/>
      <c r="K58" s="16"/>
      <c r="L58" s="16"/>
    </row>
    <row r="59" spans="1:12" s="7" customFormat="1" ht="25.5" x14ac:dyDescent="0.25">
      <c r="A59" s="41" t="s">
        <v>54</v>
      </c>
      <c r="B59" s="5" t="str">
        <f>B$4</f>
        <v>Meta Parcial</v>
      </c>
      <c r="C59" s="5" t="str">
        <f t="shared" ref="C59:L59" si="9">C$4</f>
        <v>10-31-jul-24</v>
      </c>
      <c r="D59" s="5" t="str">
        <f t="shared" si="9"/>
        <v>Meta Mensal</v>
      </c>
      <c r="E59" s="5">
        <f t="shared" si="9"/>
        <v>45505</v>
      </c>
      <c r="F59" s="5" t="e">
        <f t="shared" ca="1" si="9"/>
        <v>#NAME?</v>
      </c>
      <c r="G59" s="5" t="str">
        <f t="shared" si="9"/>
        <v>Meta Parcial</v>
      </c>
      <c r="H59" s="5" t="str">
        <f t="shared" si="9"/>
        <v>01-09-Out-24</v>
      </c>
      <c r="I59" s="5" t="str">
        <f t="shared" si="9"/>
        <v>Meta Trimestral
[De 10/07 a 09/10]</v>
      </c>
      <c r="J59" s="5" t="str">
        <f t="shared" si="9"/>
        <v>Real Trimestral
[De 10/07 a 09/10]</v>
      </c>
      <c r="K59" s="5" t="str">
        <f t="shared" si="9"/>
        <v>Desvio</v>
      </c>
      <c r="L59" s="5" t="str">
        <f t="shared" si="9"/>
        <v>Efetividade</v>
      </c>
    </row>
    <row r="60" spans="1:12" s="10" customFormat="1" x14ac:dyDescent="0.25">
      <c r="A60" s="8" t="s">
        <v>55</v>
      </c>
      <c r="B60" s="22" t="s">
        <v>56</v>
      </c>
      <c r="C60" s="42">
        <f>IFERROR((C61/C62),"-")</f>
        <v>4.9405878674171358E-2</v>
      </c>
      <c r="D60" s="22" t="s">
        <v>56</v>
      </c>
      <c r="E60" s="42">
        <f t="shared" ref="E60:J60" si="10">IFERROR((E61/E62),"-")</f>
        <v>5.893824485373781E-2</v>
      </c>
      <c r="F60" s="42">
        <f t="shared" si="10"/>
        <v>5.7061918251719954E-2</v>
      </c>
      <c r="G60" s="22" t="s">
        <v>56</v>
      </c>
      <c r="H60" s="42">
        <f t="shared" si="10"/>
        <v>3.7459283387622153E-2</v>
      </c>
      <c r="I60" s="42">
        <v>0.05</v>
      </c>
      <c r="J60" s="42">
        <f t="shared" si="10"/>
        <v>5.4208681970964741E-2</v>
      </c>
      <c r="K60" s="81">
        <f>J60-I60</f>
        <v>4.208681970964738E-3</v>
      </c>
      <c r="L60" s="73">
        <f>IFERROR((1-(I60-J60)/I60),"-")</f>
        <v>1.0841736394192947</v>
      </c>
    </row>
    <row r="61" spans="1:12" s="10" customFormat="1" x14ac:dyDescent="0.25">
      <c r="A61" s="43" t="s">
        <v>57</v>
      </c>
      <c r="B61" s="22"/>
      <c r="C61" s="44">
        <v>158</v>
      </c>
      <c r="D61" s="45"/>
      <c r="E61" s="44">
        <v>272</v>
      </c>
      <c r="F61" s="44">
        <v>282</v>
      </c>
      <c r="G61" s="45"/>
      <c r="H61" s="76">
        <f>Produção!H61</f>
        <v>46</v>
      </c>
      <c r="I61" s="44"/>
      <c r="J61" s="22">
        <f>SUM(C61,E61,F61,H61)</f>
        <v>758</v>
      </c>
      <c r="K61" s="44"/>
      <c r="L61" s="44"/>
    </row>
    <row r="62" spans="1:12" s="10" customFormat="1" x14ac:dyDescent="0.25">
      <c r="A62" s="43" t="s">
        <v>58</v>
      </c>
      <c r="B62" s="22"/>
      <c r="C62" s="44">
        <v>3198</v>
      </c>
      <c r="D62" s="48"/>
      <c r="E62" s="44">
        <v>4615</v>
      </c>
      <c r="F62" s="44">
        <v>4942</v>
      </c>
      <c r="G62" s="48"/>
      <c r="H62" s="76">
        <f>Produção!H62</f>
        <v>1228</v>
      </c>
      <c r="I62" s="44"/>
      <c r="J62" s="22">
        <f>SUM(C62,E62,F62,H62)</f>
        <v>13983</v>
      </c>
      <c r="K62" s="44"/>
      <c r="L62" s="44"/>
    </row>
    <row r="63" spans="1:12" ht="6.95" customHeight="1" x14ac:dyDescent="0.25">
      <c r="A63" s="49"/>
      <c r="B63" s="50"/>
      <c r="C63" s="50"/>
      <c r="D63" s="50"/>
      <c r="E63" s="51"/>
      <c r="F63" s="51"/>
      <c r="G63" s="51"/>
      <c r="H63" s="51"/>
      <c r="I63" s="51"/>
      <c r="J63" s="51"/>
      <c r="K63" s="51"/>
      <c r="L63" s="51"/>
    </row>
    <row r="64" spans="1:12" s="7" customFormat="1" ht="25.5" x14ac:dyDescent="0.25">
      <c r="A64" s="41" t="s">
        <v>59</v>
      </c>
      <c r="B64" s="5" t="str">
        <f>B$4</f>
        <v>Meta Parcial</v>
      </c>
      <c r="C64" s="5" t="str">
        <f t="shared" ref="C64:L64" si="11">C$4</f>
        <v>10-31-jul-24</v>
      </c>
      <c r="D64" s="5" t="str">
        <f t="shared" si="11"/>
        <v>Meta Mensal</v>
      </c>
      <c r="E64" s="5">
        <f t="shared" si="11"/>
        <v>45505</v>
      </c>
      <c r="F64" s="5" t="e">
        <f t="shared" ca="1" si="11"/>
        <v>#NAME?</v>
      </c>
      <c r="G64" s="5" t="str">
        <f t="shared" si="11"/>
        <v>Meta Parcial</v>
      </c>
      <c r="H64" s="5" t="str">
        <f t="shared" si="11"/>
        <v>01-09-Out-24</v>
      </c>
      <c r="I64" s="5" t="str">
        <f t="shared" si="11"/>
        <v>Meta Trimestral
[De 10/07 a 09/10]</v>
      </c>
      <c r="J64" s="5" t="str">
        <f t="shared" si="11"/>
        <v>Real Trimestral
[De 10/07 a 09/10]</v>
      </c>
      <c r="K64" s="5" t="str">
        <f t="shared" si="11"/>
        <v>Desvio</v>
      </c>
      <c r="L64" s="5" t="str">
        <f t="shared" si="11"/>
        <v>Efetividade</v>
      </c>
    </row>
    <row r="65" spans="1:12" s="10" customFormat="1" x14ac:dyDescent="0.25">
      <c r="A65" s="8" t="s">
        <v>60</v>
      </c>
      <c r="B65" s="22" t="s">
        <v>61</v>
      </c>
      <c r="C65" s="42">
        <f>IFERROR((C66/C67),"-")</f>
        <v>0.57046022119158046</v>
      </c>
      <c r="D65" s="22" t="s">
        <v>61</v>
      </c>
      <c r="E65" s="42">
        <f>IFERROR((E66/E67),"-")</f>
        <v>0.80400696864111498</v>
      </c>
      <c r="F65" s="42">
        <f>IFERROR((F66/F67),"-")</f>
        <v>0.83381137168888142</v>
      </c>
      <c r="G65" s="22" t="s">
        <v>61</v>
      </c>
      <c r="H65" s="42">
        <f>IFERROR((H66/H67),"-")</f>
        <v>0.20425815036593481</v>
      </c>
      <c r="I65" s="42">
        <v>0.5</v>
      </c>
      <c r="J65" s="42">
        <f>IFERROR((J66/J67),"-")</f>
        <v>0.60051535323169425</v>
      </c>
      <c r="K65" s="81">
        <f>J65-I65</f>
        <v>0.10051535323169425</v>
      </c>
      <c r="L65" s="73">
        <f>IFERROR((1-(I65-J65)/I65),"-")</f>
        <v>1.2010307064633885</v>
      </c>
    </row>
    <row r="66" spans="1:12" s="10" customFormat="1" x14ac:dyDescent="0.25">
      <c r="A66" s="43" t="s">
        <v>62</v>
      </c>
      <c r="B66" s="22"/>
      <c r="C66" s="44">
        <v>3198</v>
      </c>
      <c r="D66" s="45"/>
      <c r="E66" s="44">
        <v>4615</v>
      </c>
      <c r="F66" s="44">
        <v>4942</v>
      </c>
      <c r="G66" s="45"/>
      <c r="H66" s="76">
        <f>Produção!H66</f>
        <v>1228</v>
      </c>
      <c r="I66" s="44"/>
      <c r="J66" s="22">
        <f>SUM(C66,E66,F66,H66)</f>
        <v>13983</v>
      </c>
      <c r="K66" s="44"/>
      <c r="L66" s="44"/>
    </row>
    <row r="67" spans="1:12" s="10" customFormat="1" x14ac:dyDescent="0.25">
      <c r="A67" s="43" t="s">
        <v>63</v>
      </c>
      <c r="B67" s="22"/>
      <c r="C67" s="44">
        <v>5606</v>
      </c>
      <c r="D67" s="48"/>
      <c r="E67" s="44">
        <v>5740</v>
      </c>
      <c r="F67" s="44">
        <v>5927</v>
      </c>
      <c r="G67" s="48"/>
      <c r="H67" s="76">
        <f>Produção!H67</f>
        <v>6012</v>
      </c>
      <c r="I67" s="44"/>
      <c r="J67" s="22">
        <f>SUM(C67,E67,F67,H67)</f>
        <v>23285</v>
      </c>
      <c r="K67" s="44"/>
      <c r="L67" s="44"/>
    </row>
    <row r="68" spans="1:12" ht="6.95" customHeight="1" x14ac:dyDescent="0.25">
      <c r="A68" s="49"/>
      <c r="B68" s="50"/>
      <c r="C68" s="50"/>
      <c r="D68" s="50"/>
      <c r="E68" s="51"/>
      <c r="F68" s="51"/>
      <c r="G68" s="51"/>
      <c r="H68" s="51"/>
      <c r="I68" s="51"/>
      <c r="J68" s="51"/>
      <c r="K68" s="51"/>
      <c r="L68" s="51"/>
    </row>
    <row r="69" spans="1:12" s="7" customFormat="1" ht="25.5" x14ac:dyDescent="0.25">
      <c r="A69" s="41" t="s">
        <v>64</v>
      </c>
      <c r="B69" s="5" t="str">
        <f>B$4</f>
        <v>Meta Parcial</v>
      </c>
      <c r="C69" s="5" t="str">
        <f t="shared" ref="C69:L69" si="12">C$4</f>
        <v>10-31-jul-24</v>
      </c>
      <c r="D69" s="5" t="str">
        <f t="shared" si="12"/>
        <v>Meta Mensal</v>
      </c>
      <c r="E69" s="5">
        <f t="shared" si="12"/>
        <v>45505</v>
      </c>
      <c r="F69" s="5" t="e">
        <f t="shared" ca="1" si="12"/>
        <v>#NAME?</v>
      </c>
      <c r="G69" s="5" t="str">
        <f t="shared" si="12"/>
        <v>Meta Parcial</v>
      </c>
      <c r="H69" s="5" t="str">
        <f t="shared" si="12"/>
        <v>01-09-Out-24</v>
      </c>
      <c r="I69" s="5" t="str">
        <f t="shared" si="12"/>
        <v>Meta Trimestral
[De 10/07 a 09/10]</v>
      </c>
      <c r="J69" s="5" t="str">
        <f t="shared" si="12"/>
        <v>Real Trimestral
[De 10/07 a 09/10]</v>
      </c>
      <c r="K69" s="5" t="str">
        <f t="shared" si="12"/>
        <v>Desvio</v>
      </c>
      <c r="L69" s="5" t="str">
        <f t="shared" si="12"/>
        <v>Efetividade</v>
      </c>
    </row>
    <row r="70" spans="1:12" s="10" customFormat="1" x14ac:dyDescent="0.25">
      <c r="A70" s="53" t="s">
        <v>65</v>
      </c>
      <c r="B70" s="22">
        <f>(D70/31)*6</f>
        <v>6.5806451612903221</v>
      </c>
      <c r="C70" s="44">
        <v>16</v>
      </c>
      <c r="D70" s="22">
        <v>34</v>
      </c>
      <c r="E70" s="44">
        <v>83</v>
      </c>
      <c r="F70" s="44">
        <v>86</v>
      </c>
      <c r="G70" s="44">
        <f>Produção!G70</f>
        <v>9.870967741935484</v>
      </c>
      <c r="H70" s="76">
        <f>Produção!H70</f>
        <v>0</v>
      </c>
      <c r="I70" s="22">
        <f>SUM(B70,(D70*2),G70)</f>
        <v>84.451612903225808</v>
      </c>
      <c r="J70" s="22">
        <f>SUM(C70,E70,F70,H70)</f>
        <v>185</v>
      </c>
      <c r="K70" s="22">
        <f>J70-I70</f>
        <v>100.54838709677419</v>
      </c>
      <c r="L70" s="73">
        <f>IFERROR((1-(I70-J70)/I70),"-")</f>
        <v>2.1906035141329259</v>
      </c>
    </row>
    <row r="71" spans="1:12" ht="6.95" customHeight="1" x14ac:dyDescent="0.25"/>
    <row r="72" spans="1:12" s="56" customFormat="1" ht="25.5" x14ac:dyDescent="0.25">
      <c r="A72" s="41" t="s">
        <v>66</v>
      </c>
      <c r="B72" s="55" t="str">
        <f>B$4</f>
        <v>Meta Parcial</v>
      </c>
      <c r="C72" s="55" t="str">
        <f t="shared" ref="C72:L72" si="13">C$4</f>
        <v>10-31-jul-24</v>
      </c>
      <c r="D72" s="55" t="str">
        <f t="shared" si="13"/>
        <v>Meta Mensal</v>
      </c>
      <c r="E72" s="55">
        <f t="shared" si="13"/>
        <v>45505</v>
      </c>
      <c r="F72" s="55" t="e">
        <f t="shared" ca="1" si="13"/>
        <v>#NAME?</v>
      </c>
      <c r="G72" s="55" t="str">
        <f t="shared" si="13"/>
        <v>Meta Parcial</v>
      </c>
      <c r="H72" s="55" t="str">
        <f t="shared" si="13"/>
        <v>01-09-Out-24</v>
      </c>
      <c r="I72" s="55" t="str">
        <f t="shared" si="13"/>
        <v>Meta Trimestral
[De 10/07 a 09/10]</v>
      </c>
      <c r="J72" s="55" t="str">
        <f t="shared" si="13"/>
        <v>Real Trimestral
[De 10/07 a 09/10]</v>
      </c>
      <c r="K72" s="55" t="str">
        <f t="shared" si="13"/>
        <v>Desvio</v>
      </c>
      <c r="L72" s="55" t="str">
        <f t="shared" si="13"/>
        <v>Efetividade</v>
      </c>
    </row>
    <row r="73" spans="1:12" s="10" customFormat="1" x14ac:dyDescent="0.25">
      <c r="A73" s="53" t="s">
        <v>67</v>
      </c>
      <c r="B73" s="57">
        <f>(D73/31)*22</f>
        <v>7.096774193548387</v>
      </c>
      <c r="C73" s="57">
        <v>0</v>
      </c>
      <c r="D73" s="57">
        <v>10</v>
      </c>
      <c r="E73" s="57">
        <v>0</v>
      </c>
      <c r="F73" s="57">
        <v>0</v>
      </c>
      <c r="G73" s="76">
        <f>Produção!G73</f>
        <v>2.903225806451613</v>
      </c>
      <c r="H73" s="76">
        <f>Produção!H73</f>
        <v>0</v>
      </c>
      <c r="I73" s="22">
        <f t="shared" ref="I73:I98" si="14">SUM(B73,(D73*2),G73)</f>
        <v>30</v>
      </c>
      <c r="J73" s="22">
        <f t="shared" ref="J73:J98" si="15">SUM(C73,E73,F73,H73)</f>
        <v>0</v>
      </c>
      <c r="K73" s="22">
        <f t="shared" ref="K73:K98" si="16">J73-I73</f>
        <v>-30</v>
      </c>
      <c r="L73" s="73">
        <f t="shared" ref="L73:L98" si="17">IFERROR((1-(I73-J73)/I73),"-")</f>
        <v>0</v>
      </c>
    </row>
    <row r="74" spans="1:12" s="10" customFormat="1" x14ac:dyDescent="0.25">
      <c r="A74" s="53" t="s">
        <v>68</v>
      </c>
      <c r="B74" s="57">
        <f t="shared" ref="B74:B97" si="18">(D74/31)*22</f>
        <v>7.096774193548387</v>
      </c>
      <c r="C74" s="57">
        <v>0</v>
      </c>
      <c r="D74" s="57">
        <v>10</v>
      </c>
      <c r="E74" s="57">
        <v>0</v>
      </c>
      <c r="F74" s="57">
        <v>0</v>
      </c>
      <c r="G74" s="76">
        <f>Produção!G74</f>
        <v>2.903225806451613</v>
      </c>
      <c r="H74" s="76">
        <f>Produção!H74</f>
        <v>0</v>
      </c>
      <c r="I74" s="22">
        <f t="shared" si="14"/>
        <v>30</v>
      </c>
      <c r="J74" s="22">
        <f t="shared" si="15"/>
        <v>0</v>
      </c>
      <c r="K74" s="22">
        <f t="shared" si="16"/>
        <v>-30</v>
      </c>
      <c r="L74" s="73">
        <f t="shared" si="17"/>
        <v>0</v>
      </c>
    </row>
    <row r="75" spans="1:12" s="10" customFormat="1" x14ac:dyDescent="0.25">
      <c r="A75" s="53" t="s">
        <v>69</v>
      </c>
      <c r="B75" s="57">
        <f t="shared" si="18"/>
        <v>27.677419354838708</v>
      </c>
      <c r="C75" s="57">
        <v>0</v>
      </c>
      <c r="D75" s="57">
        <v>39</v>
      </c>
      <c r="E75" s="57">
        <v>24</v>
      </c>
      <c r="F75" s="57">
        <v>0</v>
      </c>
      <c r="G75" s="76">
        <f>Produção!G75</f>
        <v>11.32258064516129</v>
      </c>
      <c r="H75" s="76">
        <f>Produção!H75</f>
        <v>0</v>
      </c>
      <c r="I75" s="22">
        <f t="shared" si="14"/>
        <v>117</v>
      </c>
      <c r="J75" s="22">
        <f t="shared" si="15"/>
        <v>24</v>
      </c>
      <c r="K75" s="22">
        <f t="shared" si="16"/>
        <v>-93</v>
      </c>
      <c r="L75" s="73">
        <f t="shared" si="17"/>
        <v>0.20512820512820518</v>
      </c>
    </row>
    <row r="76" spans="1:12" s="10" customFormat="1" x14ac:dyDescent="0.25">
      <c r="A76" s="53" t="s">
        <v>70</v>
      </c>
      <c r="B76" s="57">
        <f t="shared" si="18"/>
        <v>7.096774193548387</v>
      </c>
      <c r="C76" s="57">
        <v>0</v>
      </c>
      <c r="D76" s="57">
        <v>10</v>
      </c>
      <c r="E76" s="57">
        <v>2</v>
      </c>
      <c r="F76" s="57">
        <v>2</v>
      </c>
      <c r="G76" s="76">
        <f>Produção!G76</f>
        <v>2.903225806451613</v>
      </c>
      <c r="H76" s="76">
        <f>Produção!H76</f>
        <v>2</v>
      </c>
      <c r="I76" s="22">
        <f t="shared" si="14"/>
        <v>30</v>
      </c>
      <c r="J76" s="22">
        <f t="shared" si="15"/>
        <v>6</v>
      </c>
      <c r="K76" s="22">
        <f t="shared" si="16"/>
        <v>-24</v>
      </c>
      <c r="L76" s="73">
        <f t="shared" si="17"/>
        <v>0.19999999999999996</v>
      </c>
    </row>
    <row r="77" spans="1:12" s="10" customFormat="1" x14ac:dyDescent="0.25">
      <c r="A77" s="53" t="s">
        <v>71</v>
      </c>
      <c r="B77" s="57">
        <f t="shared" si="18"/>
        <v>41.870967741935488</v>
      </c>
      <c r="C77" s="57">
        <v>28</v>
      </c>
      <c r="D77" s="57">
        <v>59</v>
      </c>
      <c r="E77" s="57">
        <v>114</v>
      </c>
      <c r="F77" s="57">
        <v>41</v>
      </c>
      <c r="G77" s="76">
        <f>Produção!G77</f>
        <v>17.129032258064516</v>
      </c>
      <c r="H77" s="76">
        <f>Produção!H77</f>
        <v>7</v>
      </c>
      <c r="I77" s="22">
        <f t="shared" si="14"/>
        <v>177</v>
      </c>
      <c r="J77" s="22">
        <f t="shared" si="15"/>
        <v>190</v>
      </c>
      <c r="K77" s="22">
        <f t="shared" si="16"/>
        <v>13</v>
      </c>
      <c r="L77" s="73">
        <f t="shared" si="17"/>
        <v>1.0734463276836159</v>
      </c>
    </row>
    <row r="78" spans="1:12" s="10" customFormat="1" x14ac:dyDescent="0.25">
      <c r="A78" s="53" t="s">
        <v>72</v>
      </c>
      <c r="B78" s="57">
        <f t="shared" si="18"/>
        <v>60.322580645161288</v>
      </c>
      <c r="C78" s="57">
        <v>56</v>
      </c>
      <c r="D78" s="57">
        <v>85</v>
      </c>
      <c r="E78" s="57">
        <v>63</v>
      </c>
      <c r="F78" s="57">
        <v>83</v>
      </c>
      <c r="G78" s="76">
        <f>Produção!G78</f>
        <v>24.677419354838708</v>
      </c>
      <c r="H78" s="76">
        <f>Produção!H78</f>
        <v>82</v>
      </c>
      <c r="I78" s="22">
        <f t="shared" si="14"/>
        <v>255</v>
      </c>
      <c r="J78" s="22">
        <f t="shared" si="15"/>
        <v>284</v>
      </c>
      <c r="K78" s="22">
        <f t="shared" si="16"/>
        <v>29</v>
      </c>
      <c r="L78" s="73">
        <f t="shared" si="17"/>
        <v>1.1137254901960785</v>
      </c>
    </row>
    <row r="79" spans="1:12" s="10" customFormat="1" x14ac:dyDescent="0.25">
      <c r="A79" s="53" t="s">
        <v>73</v>
      </c>
      <c r="B79" s="57">
        <f t="shared" si="18"/>
        <v>53.225806451612904</v>
      </c>
      <c r="C79" s="57">
        <v>198</v>
      </c>
      <c r="D79" s="57">
        <v>75</v>
      </c>
      <c r="E79" s="57">
        <v>91</v>
      </c>
      <c r="F79" s="57">
        <v>80</v>
      </c>
      <c r="G79" s="76">
        <f>Produção!G79</f>
        <v>21.774193548387096</v>
      </c>
      <c r="H79" s="76">
        <f>Produção!H79</f>
        <v>31</v>
      </c>
      <c r="I79" s="22">
        <f t="shared" si="14"/>
        <v>225</v>
      </c>
      <c r="J79" s="22">
        <f t="shared" si="15"/>
        <v>400</v>
      </c>
      <c r="K79" s="22">
        <f t="shared" si="16"/>
        <v>175</v>
      </c>
      <c r="L79" s="73">
        <f t="shared" si="17"/>
        <v>1.7777777777777777</v>
      </c>
    </row>
    <row r="80" spans="1:12" s="10" customFormat="1" x14ac:dyDescent="0.25">
      <c r="A80" s="53" t="s">
        <v>74</v>
      </c>
      <c r="B80" s="57">
        <f t="shared" si="18"/>
        <v>80.903225806451616</v>
      </c>
      <c r="C80" s="57">
        <v>104</v>
      </c>
      <c r="D80" s="57">
        <v>114</v>
      </c>
      <c r="E80" s="57">
        <v>134</v>
      </c>
      <c r="F80" s="57">
        <v>65</v>
      </c>
      <c r="G80" s="76">
        <f>Produção!G80</f>
        <v>33.096774193548384</v>
      </c>
      <c r="H80" s="76">
        <f>Produção!H80</f>
        <v>15</v>
      </c>
      <c r="I80" s="22">
        <f t="shared" si="14"/>
        <v>342</v>
      </c>
      <c r="J80" s="22">
        <f t="shared" si="15"/>
        <v>318</v>
      </c>
      <c r="K80" s="22">
        <f t="shared" si="16"/>
        <v>-24</v>
      </c>
      <c r="L80" s="73">
        <f t="shared" si="17"/>
        <v>0.92982456140350878</v>
      </c>
    </row>
    <row r="81" spans="1:12" s="10" customFormat="1" x14ac:dyDescent="0.25">
      <c r="A81" s="53" t="s">
        <v>75</v>
      </c>
      <c r="B81" s="57">
        <f t="shared" si="18"/>
        <v>8.5161290322580641</v>
      </c>
      <c r="C81" s="57">
        <v>40</v>
      </c>
      <c r="D81" s="57">
        <v>12</v>
      </c>
      <c r="E81" s="57">
        <v>0</v>
      </c>
      <c r="F81" s="57">
        <v>0</v>
      </c>
      <c r="G81" s="76">
        <f>Produção!G81</f>
        <v>3.4838709677419355</v>
      </c>
      <c r="H81" s="76">
        <f>Produção!H81</f>
        <v>0</v>
      </c>
      <c r="I81" s="22">
        <f t="shared" si="14"/>
        <v>36</v>
      </c>
      <c r="J81" s="22">
        <f t="shared" si="15"/>
        <v>40</v>
      </c>
      <c r="K81" s="22">
        <f t="shared" si="16"/>
        <v>4</v>
      </c>
      <c r="L81" s="73">
        <f t="shared" si="17"/>
        <v>1.1111111111111112</v>
      </c>
    </row>
    <row r="82" spans="1:12" s="10" customFormat="1" x14ac:dyDescent="0.25">
      <c r="A82" s="53" t="s">
        <v>76</v>
      </c>
      <c r="B82" s="57">
        <f t="shared" si="18"/>
        <v>6.3870967741935489</v>
      </c>
      <c r="C82" s="57">
        <v>2</v>
      </c>
      <c r="D82" s="57">
        <v>9</v>
      </c>
      <c r="E82" s="57">
        <v>2</v>
      </c>
      <c r="F82" s="57">
        <v>2</v>
      </c>
      <c r="G82" s="76">
        <f>Produção!G82</f>
        <v>2.612903225806452</v>
      </c>
      <c r="H82" s="76">
        <f>Produção!H82</f>
        <v>0</v>
      </c>
      <c r="I82" s="22">
        <f t="shared" si="14"/>
        <v>27</v>
      </c>
      <c r="J82" s="22">
        <f t="shared" si="15"/>
        <v>6</v>
      </c>
      <c r="K82" s="22">
        <f t="shared" si="16"/>
        <v>-21</v>
      </c>
      <c r="L82" s="73">
        <f t="shared" si="17"/>
        <v>0.22222222222222221</v>
      </c>
    </row>
    <row r="83" spans="1:12" s="10" customFormat="1" x14ac:dyDescent="0.25">
      <c r="A83" s="53" t="s">
        <v>77</v>
      </c>
      <c r="B83" s="57">
        <f t="shared" si="18"/>
        <v>32.645161290322584</v>
      </c>
      <c r="C83" s="57">
        <v>16</v>
      </c>
      <c r="D83" s="57">
        <v>46</v>
      </c>
      <c r="E83" s="57">
        <v>30</v>
      </c>
      <c r="F83" s="57">
        <v>41</v>
      </c>
      <c r="G83" s="76">
        <f>Produção!G83</f>
        <v>13.35483870967742</v>
      </c>
      <c r="H83" s="76">
        <f>Produção!H83</f>
        <v>0</v>
      </c>
      <c r="I83" s="22">
        <f t="shared" si="14"/>
        <v>138</v>
      </c>
      <c r="J83" s="22">
        <f t="shared" si="15"/>
        <v>87</v>
      </c>
      <c r="K83" s="22">
        <f t="shared" si="16"/>
        <v>-51</v>
      </c>
      <c r="L83" s="73">
        <f t="shared" si="17"/>
        <v>0.63043478260869568</v>
      </c>
    </row>
    <row r="84" spans="1:12" s="10" customFormat="1" x14ac:dyDescent="0.25">
      <c r="A84" s="53" t="s">
        <v>78</v>
      </c>
      <c r="B84" s="57">
        <f t="shared" si="18"/>
        <v>7.096774193548387</v>
      </c>
      <c r="C84" s="57">
        <v>0</v>
      </c>
      <c r="D84" s="57">
        <v>10</v>
      </c>
      <c r="E84" s="57">
        <v>0</v>
      </c>
      <c r="F84" s="57">
        <v>0</v>
      </c>
      <c r="G84" s="76">
        <f>Produção!G84</f>
        <v>2.903225806451613</v>
      </c>
      <c r="H84" s="76">
        <f>Produção!H84</f>
        <v>0</v>
      </c>
      <c r="I84" s="22">
        <f t="shared" si="14"/>
        <v>30</v>
      </c>
      <c r="J84" s="22">
        <f t="shared" si="15"/>
        <v>0</v>
      </c>
      <c r="K84" s="22">
        <f t="shared" si="16"/>
        <v>-30</v>
      </c>
      <c r="L84" s="73">
        <f t="shared" si="17"/>
        <v>0</v>
      </c>
    </row>
    <row r="85" spans="1:12" s="10" customFormat="1" x14ac:dyDescent="0.25">
      <c r="A85" s="53" t="s">
        <v>79</v>
      </c>
      <c r="B85" s="57">
        <f t="shared" si="18"/>
        <v>7.096774193548387</v>
      </c>
      <c r="C85" s="57">
        <v>0</v>
      </c>
      <c r="D85" s="57">
        <v>10</v>
      </c>
      <c r="E85" s="57">
        <v>0</v>
      </c>
      <c r="F85" s="57">
        <v>0</v>
      </c>
      <c r="G85" s="76">
        <f>Produção!G85</f>
        <v>2.903225806451613</v>
      </c>
      <c r="H85" s="76">
        <f>Produção!H85</f>
        <v>0</v>
      </c>
      <c r="I85" s="22">
        <f t="shared" si="14"/>
        <v>30</v>
      </c>
      <c r="J85" s="22">
        <f t="shared" si="15"/>
        <v>0</v>
      </c>
      <c r="K85" s="22">
        <f t="shared" si="16"/>
        <v>-30</v>
      </c>
      <c r="L85" s="73">
        <f t="shared" si="17"/>
        <v>0</v>
      </c>
    </row>
    <row r="86" spans="1:12" s="10" customFormat="1" x14ac:dyDescent="0.25">
      <c r="A86" s="53" t="s">
        <v>80</v>
      </c>
      <c r="B86" s="57">
        <f t="shared" si="18"/>
        <v>33.354838709677416</v>
      </c>
      <c r="C86" s="57">
        <v>65</v>
      </c>
      <c r="D86" s="57">
        <v>47</v>
      </c>
      <c r="E86" s="57">
        <v>83</v>
      </c>
      <c r="F86" s="57">
        <v>69</v>
      </c>
      <c r="G86" s="76">
        <f>Produção!G86</f>
        <v>13.64516129032258</v>
      </c>
      <c r="H86" s="76">
        <f>Produção!H86</f>
        <v>16</v>
      </c>
      <c r="I86" s="22">
        <f t="shared" si="14"/>
        <v>141</v>
      </c>
      <c r="J86" s="22">
        <f t="shared" si="15"/>
        <v>233</v>
      </c>
      <c r="K86" s="22">
        <f t="shared" si="16"/>
        <v>92</v>
      </c>
      <c r="L86" s="73">
        <f t="shared" si="17"/>
        <v>1.6524822695035462</v>
      </c>
    </row>
    <row r="87" spans="1:12" s="10" customFormat="1" x14ac:dyDescent="0.25">
      <c r="A87" s="53" t="s">
        <v>81</v>
      </c>
      <c r="B87" s="57">
        <f t="shared" si="18"/>
        <v>53.225806451612904</v>
      </c>
      <c r="C87" s="57">
        <v>0</v>
      </c>
      <c r="D87" s="57">
        <v>75</v>
      </c>
      <c r="E87" s="57">
        <v>0</v>
      </c>
      <c r="F87" s="57">
        <v>0</v>
      </c>
      <c r="G87" s="76">
        <f>Produção!G87</f>
        <v>21.774193548387096</v>
      </c>
      <c r="H87" s="76">
        <f>Produção!H87</f>
        <v>0</v>
      </c>
      <c r="I87" s="22">
        <f t="shared" si="14"/>
        <v>225</v>
      </c>
      <c r="J87" s="22">
        <f t="shared" si="15"/>
        <v>0</v>
      </c>
      <c r="K87" s="22">
        <f t="shared" si="16"/>
        <v>-225</v>
      </c>
      <c r="L87" s="73">
        <f t="shared" si="17"/>
        <v>0</v>
      </c>
    </row>
    <row r="88" spans="1:12" s="10" customFormat="1" x14ac:dyDescent="0.25">
      <c r="A88" s="53" t="s">
        <v>82</v>
      </c>
      <c r="B88" s="57">
        <f t="shared" si="18"/>
        <v>29.806451612903224</v>
      </c>
      <c r="C88" s="57">
        <v>55</v>
      </c>
      <c r="D88" s="57">
        <v>42</v>
      </c>
      <c r="E88" s="57">
        <v>54</v>
      </c>
      <c r="F88" s="57">
        <v>47</v>
      </c>
      <c r="G88" s="76">
        <f>Produção!G88</f>
        <v>12.193548387096774</v>
      </c>
      <c r="H88" s="76">
        <f>Produção!H88</f>
        <v>13</v>
      </c>
      <c r="I88" s="22">
        <f t="shared" si="14"/>
        <v>126</v>
      </c>
      <c r="J88" s="22">
        <f t="shared" si="15"/>
        <v>169</v>
      </c>
      <c r="K88" s="22">
        <f t="shared" si="16"/>
        <v>43</v>
      </c>
      <c r="L88" s="73">
        <f t="shared" si="17"/>
        <v>1.3412698412698414</v>
      </c>
    </row>
    <row r="89" spans="1:12" s="10" customFormat="1" x14ac:dyDescent="0.25">
      <c r="A89" s="53" t="s">
        <v>83</v>
      </c>
      <c r="B89" s="57">
        <f t="shared" si="18"/>
        <v>7.096774193548387</v>
      </c>
      <c r="C89" s="57">
        <v>0</v>
      </c>
      <c r="D89" s="57">
        <v>10</v>
      </c>
      <c r="E89" s="57">
        <v>0</v>
      </c>
      <c r="F89" s="57">
        <v>0</v>
      </c>
      <c r="G89" s="76">
        <f>Produção!G89</f>
        <v>2.903225806451613</v>
      </c>
      <c r="H89" s="76">
        <f>Produção!H89</f>
        <v>0</v>
      </c>
      <c r="I89" s="22">
        <f t="shared" si="14"/>
        <v>30</v>
      </c>
      <c r="J89" s="22">
        <f t="shared" si="15"/>
        <v>0</v>
      </c>
      <c r="K89" s="22">
        <f t="shared" si="16"/>
        <v>-30</v>
      </c>
      <c r="L89" s="73">
        <f t="shared" si="17"/>
        <v>0</v>
      </c>
    </row>
    <row r="90" spans="1:12" s="10" customFormat="1" x14ac:dyDescent="0.25">
      <c r="A90" s="53" t="s">
        <v>84</v>
      </c>
      <c r="B90" s="57">
        <f t="shared" si="18"/>
        <v>7.096774193548387</v>
      </c>
      <c r="C90" s="57">
        <v>0</v>
      </c>
      <c r="D90" s="57">
        <v>10</v>
      </c>
      <c r="E90" s="57">
        <v>0</v>
      </c>
      <c r="F90" s="57">
        <v>0</v>
      </c>
      <c r="G90" s="76">
        <f>Produção!G90</f>
        <v>2.903225806451613</v>
      </c>
      <c r="H90" s="76">
        <f>Produção!H90</f>
        <v>0</v>
      </c>
      <c r="I90" s="22">
        <f t="shared" si="14"/>
        <v>30</v>
      </c>
      <c r="J90" s="22">
        <f t="shared" si="15"/>
        <v>0</v>
      </c>
      <c r="K90" s="22">
        <f t="shared" si="16"/>
        <v>-30</v>
      </c>
      <c r="L90" s="73">
        <f t="shared" si="17"/>
        <v>0</v>
      </c>
    </row>
    <row r="91" spans="1:12" s="10" customFormat="1" x14ac:dyDescent="0.25">
      <c r="A91" s="53" t="s">
        <v>85</v>
      </c>
      <c r="B91" s="57">
        <f t="shared" si="18"/>
        <v>7.096774193548387</v>
      </c>
      <c r="C91" s="57">
        <v>0</v>
      </c>
      <c r="D91" s="57">
        <v>10</v>
      </c>
      <c r="E91" s="57">
        <v>0</v>
      </c>
      <c r="F91" s="57">
        <v>0</v>
      </c>
      <c r="G91" s="76">
        <f>Produção!G91</f>
        <v>2.903225806451613</v>
      </c>
      <c r="H91" s="76">
        <f>Produção!H91</f>
        <v>0</v>
      </c>
      <c r="I91" s="22">
        <f t="shared" si="14"/>
        <v>30</v>
      </c>
      <c r="J91" s="22">
        <f t="shared" si="15"/>
        <v>0</v>
      </c>
      <c r="K91" s="22">
        <f t="shared" si="16"/>
        <v>-30</v>
      </c>
      <c r="L91" s="73">
        <f t="shared" si="17"/>
        <v>0</v>
      </c>
    </row>
    <row r="92" spans="1:12" s="10" customFormat="1" x14ac:dyDescent="0.25">
      <c r="A92" s="53" t="s">
        <v>86</v>
      </c>
      <c r="B92" s="57">
        <f t="shared" si="18"/>
        <v>238.45161290322579</v>
      </c>
      <c r="C92" s="57">
        <v>136</v>
      </c>
      <c r="D92" s="57">
        <v>336</v>
      </c>
      <c r="E92" s="57">
        <v>479</v>
      </c>
      <c r="F92" s="57">
        <v>545</v>
      </c>
      <c r="G92" s="76">
        <f>Produção!G92</f>
        <v>97.548387096774192</v>
      </c>
      <c r="H92" s="76">
        <f>Produção!H92</f>
        <v>69</v>
      </c>
      <c r="I92" s="22">
        <f t="shared" si="14"/>
        <v>1008</v>
      </c>
      <c r="J92" s="22">
        <f t="shared" si="15"/>
        <v>1229</v>
      </c>
      <c r="K92" s="22">
        <f t="shared" si="16"/>
        <v>221</v>
      </c>
      <c r="L92" s="73">
        <f t="shared" si="17"/>
        <v>1.2192460317460316</v>
      </c>
    </row>
    <row r="93" spans="1:12" s="10" customFormat="1" x14ac:dyDescent="0.25">
      <c r="A93" s="53" t="s">
        <v>87</v>
      </c>
      <c r="B93" s="57">
        <f t="shared" si="18"/>
        <v>34.064516129032256</v>
      </c>
      <c r="C93" s="57">
        <v>56</v>
      </c>
      <c r="D93" s="57">
        <v>48</v>
      </c>
      <c r="E93" s="57">
        <v>41</v>
      </c>
      <c r="F93" s="57">
        <v>35</v>
      </c>
      <c r="G93" s="76">
        <f>Produção!G93</f>
        <v>13.935483870967742</v>
      </c>
      <c r="H93" s="76">
        <f>Produção!H93</f>
        <v>33</v>
      </c>
      <c r="I93" s="22">
        <f t="shared" si="14"/>
        <v>144</v>
      </c>
      <c r="J93" s="22">
        <f t="shared" si="15"/>
        <v>165</v>
      </c>
      <c r="K93" s="22">
        <f t="shared" si="16"/>
        <v>21</v>
      </c>
      <c r="L93" s="73">
        <f t="shared" si="17"/>
        <v>1.1458333333333333</v>
      </c>
    </row>
    <row r="94" spans="1:12" s="10" customFormat="1" x14ac:dyDescent="0.25">
      <c r="A94" s="53" t="s">
        <v>88</v>
      </c>
      <c r="B94" s="57">
        <f t="shared" si="18"/>
        <v>217.87096774193546</v>
      </c>
      <c r="C94" s="57">
        <v>180</v>
      </c>
      <c r="D94" s="57">
        <v>307</v>
      </c>
      <c r="E94" s="57">
        <v>477</v>
      </c>
      <c r="F94" s="57">
        <v>657</v>
      </c>
      <c r="G94" s="76">
        <f>Produção!G94</f>
        <v>89.129032258064512</v>
      </c>
      <c r="H94" s="76">
        <f>Produção!H94</f>
        <v>195</v>
      </c>
      <c r="I94" s="22">
        <f t="shared" si="14"/>
        <v>921</v>
      </c>
      <c r="J94" s="22">
        <f t="shared" si="15"/>
        <v>1509</v>
      </c>
      <c r="K94" s="22">
        <f t="shared" si="16"/>
        <v>588</v>
      </c>
      <c r="L94" s="73">
        <f t="shared" si="17"/>
        <v>1.6384364820846904</v>
      </c>
    </row>
    <row r="95" spans="1:12" s="10" customFormat="1" x14ac:dyDescent="0.25">
      <c r="A95" s="53" t="s">
        <v>89</v>
      </c>
      <c r="B95" s="57">
        <f t="shared" si="18"/>
        <v>344.90322580645164</v>
      </c>
      <c r="C95" s="57">
        <v>408</v>
      </c>
      <c r="D95" s="57">
        <v>486</v>
      </c>
      <c r="E95" s="57">
        <v>507</v>
      </c>
      <c r="F95" s="57">
        <v>517</v>
      </c>
      <c r="G95" s="76">
        <f>Produção!G95</f>
        <v>141.09677419354838</v>
      </c>
      <c r="H95" s="76">
        <f>Produção!H95</f>
        <v>158</v>
      </c>
      <c r="I95" s="22">
        <f t="shared" si="14"/>
        <v>1458</v>
      </c>
      <c r="J95" s="22">
        <f t="shared" si="15"/>
        <v>1590</v>
      </c>
      <c r="K95" s="22">
        <f t="shared" si="16"/>
        <v>132</v>
      </c>
      <c r="L95" s="73">
        <f t="shared" si="17"/>
        <v>1.0905349794238683</v>
      </c>
    </row>
    <row r="96" spans="1:12" s="10" customFormat="1" x14ac:dyDescent="0.25">
      <c r="A96" s="53" t="s">
        <v>90</v>
      </c>
      <c r="B96" s="57">
        <f t="shared" si="18"/>
        <v>7.096774193548387</v>
      </c>
      <c r="C96" s="57">
        <v>0</v>
      </c>
      <c r="D96" s="57">
        <v>10</v>
      </c>
      <c r="E96" s="57">
        <v>0</v>
      </c>
      <c r="F96" s="57">
        <v>0</v>
      </c>
      <c r="G96" s="76">
        <f>Produção!G96</f>
        <v>2.903225806451613</v>
      </c>
      <c r="H96" s="76">
        <f>Produção!H96</f>
        <v>0</v>
      </c>
      <c r="I96" s="22">
        <f t="shared" si="14"/>
        <v>30</v>
      </c>
      <c r="J96" s="22">
        <f t="shared" si="15"/>
        <v>0</v>
      </c>
      <c r="K96" s="22">
        <f t="shared" si="16"/>
        <v>-30</v>
      </c>
      <c r="L96" s="73">
        <f t="shared" si="17"/>
        <v>0</v>
      </c>
    </row>
    <row r="97" spans="1:12" s="10" customFormat="1" x14ac:dyDescent="0.25">
      <c r="A97" s="53" t="s">
        <v>91</v>
      </c>
      <c r="B97" s="57">
        <f t="shared" si="18"/>
        <v>7.096774193548387</v>
      </c>
      <c r="C97" s="57">
        <v>0</v>
      </c>
      <c r="D97" s="57">
        <v>10</v>
      </c>
      <c r="E97" s="57">
        <v>0</v>
      </c>
      <c r="F97" s="57">
        <v>0</v>
      </c>
      <c r="G97" s="76">
        <f>Produção!G97</f>
        <v>2.903225806451613</v>
      </c>
      <c r="H97" s="76">
        <f>Produção!H97</f>
        <v>0</v>
      </c>
      <c r="I97" s="22">
        <f t="shared" si="14"/>
        <v>30</v>
      </c>
      <c r="J97" s="22">
        <f t="shared" si="15"/>
        <v>0</v>
      </c>
      <c r="K97" s="22">
        <f t="shared" si="16"/>
        <v>-30</v>
      </c>
      <c r="L97" s="73">
        <f t="shared" si="17"/>
        <v>0</v>
      </c>
    </row>
    <row r="98" spans="1:12" s="13" customFormat="1" x14ac:dyDescent="0.25">
      <c r="A98" s="59" t="s">
        <v>10</v>
      </c>
      <c r="B98" s="60">
        <f t="shared" ref="B98:H98" si="19">SUM(B73:B97)</f>
        <v>1334.1935483870966</v>
      </c>
      <c r="C98" s="60">
        <f t="shared" si="19"/>
        <v>1344</v>
      </c>
      <c r="D98" s="60">
        <f t="shared" si="19"/>
        <v>1880</v>
      </c>
      <c r="E98" s="60">
        <f t="shared" si="19"/>
        <v>2101</v>
      </c>
      <c r="F98" s="60">
        <f t="shared" si="19"/>
        <v>2184</v>
      </c>
      <c r="G98" s="60">
        <f t="shared" si="19"/>
        <v>545.80645161290317</v>
      </c>
      <c r="H98" s="60">
        <f t="shared" si="19"/>
        <v>621</v>
      </c>
      <c r="I98" s="67">
        <f t="shared" si="14"/>
        <v>5640</v>
      </c>
      <c r="J98" s="67">
        <f t="shared" si="15"/>
        <v>6250</v>
      </c>
      <c r="K98" s="67">
        <f t="shared" si="16"/>
        <v>610</v>
      </c>
      <c r="L98" s="74">
        <f t="shared" si="17"/>
        <v>1.1081560283687943</v>
      </c>
    </row>
    <row r="99" spans="1:12" s="13" customFormat="1" hidden="1" x14ac:dyDescent="0.25">
      <c r="A99" s="61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</row>
    <row r="100" spans="1:12" ht="6.95" customHeight="1" x14ac:dyDescent="0.25"/>
    <row r="101" spans="1:12" s="56" customFormat="1" ht="25.5" x14ac:dyDescent="0.25">
      <c r="A101" s="25" t="s">
        <v>92</v>
      </c>
      <c r="B101" s="55" t="str">
        <f>B$4</f>
        <v>Meta Parcial</v>
      </c>
      <c r="C101" s="55" t="str">
        <f t="shared" ref="C101:L101" si="20">C$4</f>
        <v>10-31-jul-24</v>
      </c>
      <c r="D101" s="55" t="str">
        <f t="shared" si="20"/>
        <v>Meta Mensal</v>
      </c>
      <c r="E101" s="5">
        <f t="shared" si="20"/>
        <v>45505</v>
      </c>
      <c r="F101" s="5" t="e">
        <f t="shared" ca="1" si="20"/>
        <v>#NAME?</v>
      </c>
      <c r="G101" s="5" t="str">
        <f t="shared" si="20"/>
        <v>Meta Parcial</v>
      </c>
      <c r="H101" s="5" t="str">
        <f t="shared" si="20"/>
        <v>01-09-Out-24</v>
      </c>
      <c r="I101" s="5" t="str">
        <f t="shared" si="20"/>
        <v>Meta Trimestral
[De 10/07 a 09/10]</v>
      </c>
      <c r="J101" s="5" t="str">
        <f t="shared" si="20"/>
        <v>Real Trimestral
[De 10/07 a 09/10]</v>
      </c>
      <c r="K101" s="5" t="str">
        <f t="shared" si="20"/>
        <v>Desvio</v>
      </c>
      <c r="L101" s="5" t="str">
        <f t="shared" si="20"/>
        <v>Efetividade</v>
      </c>
    </row>
    <row r="102" spans="1:12" s="10" customFormat="1" x14ac:dyDescent="0.25">
      <c r="A102" s="63" t="s">
        <v>93</v>
      </c>
      <c r="B102" s="57">
        <f>(D102/31)*22</f>
        <v>85.161290322580641</v>
      </c>
      <c r="C102" s="57">
        <v>4222</v>
      </c>
      <c r="D102" s="57">
        <v>120</v>
      </c>
      <c r="E102" s="57">
        <v>5191</v>
      </c>
      <c r="F102" s="57">
        <v>6813</v>
      </c>
      <c r="G102" s="76">
        <f>Produção!G102</f>
        <v>34.838709677419359</v>
      </c>
      <c r="H102" s="76">
        <f>Produção!H102</f>
        <v>1849</v>
      </c>
      <c r="I102" s="22">
        <f>SUM(B102,(D102*2),G102)</f>
        <v>360</v>
      </c>
      <c r="J102" s="22">
        <f>SUM(C102,E102,F102,H102)</f>
        <v>18075</v>
      </c>
      <c r="K102" s="22">
        <f>J102-I102</f>
        <v>17715</v>
      </c>
      <c r="L102" s="73">
        <f>IFERROR((1-(I102-J102)/I102),"-")</f>
        <v>50.208333333333336</v>
      </c>
    </row>
    <row r="103" spans="1:12" s="10" customFormat="1" x14ac:dyDescent="0.25">
      <c r="A103" s="63" t="s">
        <v>94</v>
      </c>
      <c r="B103" s="64"/>
      <c r="C103" s="57">
        <v>0</v>
      </c>
      <c r="D103" s="64"/>
      <c r="E103" s="57">
        <v>0</v>
      </c>
      <c r="F103" s="57">
        <v>92</v>
      </c>
      <c r="G103" s="76"/>
      <c r="H103" s="76">
        <f>Produção!H103</f>
        <v>41</v>
      </c>
      <c r="I103" s="22">
        <f>SUM(B103,(D103*2),G103)</f>
        <v>0</v>
      </c>
      <c r="J103" s="22">
        <f>SUM(C103,E103,F103,H103)</f>
        <v>133</v>
      </c>
      <c r="K103" s="22">
        <f>J103-I103</f>
        <v>133</v>
      </c>
      <c r="L103" s="73" t="str">
        <f>IFERROR((1-(I103-J103)/I103),"-")</f>
        <v>-</v>
      </c>
    </row>
    <row r="104" spans="1:12" s="13" customFormat="1" x14ac:dyDescent="0.25">
      <c r="A104" s="65" t="s">
        <v>10</v>
      </c>
      <c r="B104" s="60">
        <f>SUM(B102:B103)</f>
        <v>85.161290322580641</v>
      </c>
      <c r="C104" s="60">
        <f t="shared" ref="C104:H104" si="21">SUM(C102:C103)</f>
        <v>4222</v>
      </c>
      <c r="D104" s="60">
        <f t="shared" si="21"/>
        <v>120</v>
      </c>
      <c r="E104" s="60">
        <f t="shared" si="21"/>
        <v>5191</v>
      </c>
      <c r="F104" s="60">
        <f t="shared" si="21"/>
        <v>6905</v>
      </c>
      <c r="G104" s="60">
        <f t="shared" si="21"/>
        <v>34.838709677419359</v>
      </c>
      <c r="H104" s="60">
        <f t="shared" si="21"/>
        <v>1890</v>
      </c>
      <c r="I104" s="67">
        <f>SUM(B104,(D104*2),G104)</f>
        <v>360</v>
      </c>
      <c r="J104" s="67">
        <f>SUM(C104,E104,F104,H104)</f>
        <v>18208</v>
      </c>
      <c r="K104" s="67">
        <f>J104-I104</f>
        <v>17848</v>
      </c>
      <c r="L104" s="74">
        <f>IFERROR((1-(I104-J104)/I104),"-")</f>
        <v>50.577777777777776</v>
      </c>
    </row>
    <row r="105" spans="1:12" ht="6.95" customHeight="1" x14ac:dyDescent="0.25"/>
    <row r="106" spans="1:12" s="56" customFormat="1" ht="25.5" x14ac:dyDescent="0.25">
      <c r="A106" s="25" t="s">
        <v>95</v>
      </c>
      <c r="B106" s="55"/>
      <c r="C106" s="55" t="str">
        <f t="shared" ref="C106:J106" si="22">C$4</f>
        <v>10-31-jul-24</v>
      </c>
      <c r="D106" s="55"/>
      <c r="E106" s="55">
        <f t="shared" si="22"/>
        <v>45505</v>
      </c>
      <c r="F106" s="55" t="e">
        <f t="shared" ca="1" si="22"/>
        <v>#NAME?</v>
      </c>
      <c r="G106" s="55"/>
      <c r="H106" s="55" t="str">
        <f t="shared" si="22"/>
        <v>01-09-Out-24</v>
      </c>
      <c r="I106" s="55"/>
      <c r="J106" s="55" t="str">
        <f t="shared" si="22"/>
        <v>Real Trimestral
[De 10/07 a 09/10]</v>
      </c>
      <c r="K106" s="55"/>
      <c r="L106" s="55"/>
    </row>
    <row r="107" spans="1:12" s="10" customFormat="1" x14ac:dyDescent="0.25">
      <c r="A107" s="63" t="s">
        <v>96</v>
      </c>
      <c r="B107" s="64"/>
      <c r="C107" s="57">
        <v>72</v>
      </c>
      <c r="D107" s="64"/>
      <c r="E107" s="57">
        <v>342</v>
      </c>
      <c r="F107" s="57">
        <v>239</v>
      </c>
      <c r="G107" s="64"/>
      <c r="H107" s="76">
        <f>Produção!H107</f>
        <v>174</v>
      </c>
      <c r="I107" s="64"/>
      <c r="J107" s="22">
        <f>SUM(C107,E107,F107,H107)</f>
        <v>827</v>
      </c>
      <c r="K107" s="64"/>
      <c r="L107" s="64"/>
    </row>
    <row r="108" spans="1:12" s="10" customFormat="1" x14ac:dyDescent="0.25">
      <c r="A108" s="63" t="s">
        <v>97</v>
      </c>
      <c r="B108" s="64"/>
      <c r="C108" s="57">
        <v>73</v>
      </c>
      <c r="D108" s="64"/>
      <c r="E108" s="57">
        <v>179</v>
      </c>
      <c r="F108" s="57">
        <v>171</v>
      </c>
      <c r="G108" s="64"/>
      <c r="H108" s="76">
        <f>Produção!H108</f>
        <v>0</v>
      </c>
      <c r="I108" s="64"/>
      <c r="J108" s="22">
        <f>SUM(C108,E108,F108,H108)</f>
        <v>423</v>
      </c>
      <c r="K108" s="64"/>
      <c r="L108" s="64"/>
    </row>
    <row r="109" spans="1:12" s="10" customFormat="1" x14ac:dyDescent="0.25">
      <c r="A109" s="63" t="s">
        <v>98</v>
      </c>
      <c r="B109" s="64"/>
      <c r="C109" s="57">
        <v>0</v>
      </c>
      <c r="D109" s="64"/>
      <c r="E109" s="57">
        <v>0</v>
      </c>
      <c r="F109" s="57">
        <v>0</v>
      </c>
      <c r="G109" s="64"/>
      <c r="H109" s="76">
        <f>Produção!H109</f>
        <v>0</v>
      </c>
      <c r="I109" s="64"/>
      <c r="J109" s="22">
        <f>SUM(C109,E109,F109,H109)</f>
        <v>0</v>
      </c>
      <c r="K109" s="64"/>
      <c r="L109" s="64"/>
    </row>
    <row r="110" spans="1:12" s="10" customFormat="1" x14ac:dyDescent="0.25">
      <c r="A110" s="63" t="s">
        <v>99</v>
      </c>
      <c r="B110" s="64"/>
      <c r="C110" s="57">
        <v>74</v>
      </c>
      <c r="D110" s="64"/>
      <c r="E110" s="57">
        <v>273</v>
      </c>
      <c r="F110" s="57">
        <v>239</v>
      </c>
      <c r="G110" s="64"/>
      <c r="H110" s="76">
        <f>Produção!H110</f>
        <v>174</v>
      </c>
      <c r="I110" s="64"/>
      <c r="J110" s="22">
        <f>SUM(C110,E110,F110,H110)</f>
        <v>760</v>
      </c>
      <c r="K110" s="64"/>
      <c r="L110" s="64"/>
    </row>
    <row r="111" spans="1:12" s="10" customFormat="1" x14ac:dyDescent="0.25">
      <c r="A111" s="63" t="s">
        <v>100</v>
      </c>
      <c r="B111" s="64"/>
      <c r="C111" s="57">
        <v>61</v>
      </c>
      <c r="D111" s="64"/>
      <c r="E111" s="57">
        <v>154</v>
      </c>
      <c r="F111" s="57">
        <v>237</v>
      </c>
      <c r="G111" s="64"/>
      <c r="H111" s="76">
        <f>Produção!H111</f>
        <v>174</v>
      </c>
      <c r="I111" s="64"/>
      <c r="J111" s="22">
        <f>SUM(C111,E111,F111,H111)</f>
        <v>626</v>
      </c>
      <c r="K111" s="64"/>
      <c r="L111" s="64"/>
    </row>
    <row r="112" spans="1:12" s="13" customFormat="1" x14ac:dyDescent="0.25">
      <c r="A112" s="65" t="s">
        <v>10</v>
      </c>
      <c r="B112" s="66"/>
      <c r="C112" s="60">
        <f>SUM(C107:C111)</f>
        <v>280</v>
      </c>
      <c r="D112" s="66"/>
      <c r="E112" s="60">
        <f t="shared" ref="E112:J112" si="23">SUM(E107:E111)</f>
        <v>948</v>
      </c>
      <c r="F112" s="60">
        <f t="shared" si="23"/>
        <v>886</v>
      </c>
      <c r="G112" s="66"/>
      <c r="H112" s="60">
        <f t="shared" si="23"/>
        <v>522</v>
      </c>
      <c r="I112" s="66"/>
      <c r="J112" s="60">
        <f t="shared" si="23"/>
        <v>2636</v>
      </c>
      <c r="K112" s="66"/>
      <c r="L112" s="66"/>
    </row>
    <row r="113" spans="1:12" ht="6.95" customHeight="1" x14ac:dyDescent="0.25"/>
    <row r="114" spans="1:12" s="7" customFormat="1" ht="25.5" x14ac:dyDescent="0.25">
      <c r="A114" s="4" t="s">
        <v>101</v>
      </c>
      <c r="B114" s="55" t="str">
        <f>B$4</f>
        <v>Meta Parcial</v>
      </c>
      <c r="C114" s="55" t="str">
        <f t="shared" ref="C114:L114" si="24">C$4</f>
        <v>10-31-jul-24</v>
      </c>
      <c r="D114" s="55" t="str">
        <f t="shared" si="24"/>
        <v>Meta Mensal</v>
      </c>
      <c r="E114" s="55">
        <f t="shared" si="24"/>
        <v>45505</v>
      </c>
      <c r="F114" s="55" t="e">
        <f t="shared" ca="1" si="24"/>
        <v>#NAME?</v>
      </c>
      <c r="G114" s="55" t="str">
        <f t="shared" si="24"/>
        <v>Meta Parcial</v>
      </c>
      <c r="H114" s="55" t="str">
        <f t="shared" si="24"/>
        <v>01-09-Out-24</v>
      </c>
      <c r="I114" s="55" t="str">
        <f t="shared" si="24"/>
        <v>Meta Trimestral
[De 10/07 a 09/10]</v>
      </c>
      <c r="J114" s="55" t="str">
        <f t="shared" si="24"/>
        <v>Real Trimestral
[De 10/07 a 09/10]</v>
      </c>
      <c r="K114" s="55" t="str">
        <f t="shared" si="24"/>
        <v>Desvio</v>
      </c>
      <c r="L114" s="55" t="str">
        <f t="shared" si="24"/>
        <v>Efetividade</v>
      </c>
    </row>
    <row r="115" spans="1:12" s="10" customFormat="1" x14ac:dyDescent="0.25">
      <c r="A115" s="8" t="s">
        <v>102</v>
      </c>
      <c r="B115" s="22">
        <f>(D115/31)*22</f>
        <v>170.32258064516128</v>
      </c>
      <c r="C115" s="57">
        <v>0</v>
      </c>
      <c r="D115" s="22">
        <v>240</v>
      </c>
      <c r="E115" s="57">
        <v>0</v>
      </c>
      <c r="F115" s="57">
        <v>0</v>
      </c>
      <c r="G115" s="76">
        <f>Produção!G115</f>
        <v>69.677419354838719</v>
      </c>
      <c r="H115" s="76">
        <f>Produção!H115</f>
        <v>0</v>
      </c>
      <c r="I115" s="22">
        <f>SUM(B115,(D115*2),G115)</f>
        <v>720</v>
      </c>
      <c r="J115" s="22">
        <f>SUM(C115,E115,F115,H115)</f>
        <v>0</v>
      </c>
      <c r="K115" s="22">
        <f>J115-I115</f>
        <v>-720</v>
      </c>
      <c r="L115" s="73">
        <f>IFERROR((1-(I115-J115)/I115),"-")</f>
        <v>0</v>
      </c>
    </row>
    <row r="116" spans="1:12" s="10" customFormat="1" x14ac:dyDescent="0.25">
      <c r="A116" s="8" t="s">
        <v>103</v>
      </c>
      <c r="B116" s="22">
        <f>(D116/31)*22</f>
        <v>255.48387096774195</v>
      </c>
      <c r="C116" s="57">
        <v>0</v>
      </c>
      <c r="D116" s="22">
        <v>360</v>
      </c>
      <c r="E116" s="57">
        <v>0</v>
      </c>
      <c r="F116" s="57">
        <v>0</v>
      </c>
      <c r="G116" s="76">
        <f>Produção!G116</f>
        <v>104.51612903225806</v>
      </c>
      <c r="H116" s="76">
        <f>Produção!H116</f>
        <v>0</v>
      </c>
      <c r="I116" s="22">
        <f>SUM(B116,(D116*2),G116)</f>
        <v>1080</v>
      </c>
      <c r="J116" s="22">
        <f>SUM(C116,E116,F116,H116)</f>
        <v>0</v>
      </c>
      <c r="K116" s="22">
        <f>J116-I116</f>
        <v>-1080</v>
      </c>
      <c r="L116" s="73">
        <f>IFERROR((1-(I116-J116)/I116),"-")</f>
        <v>0</v>
      </c>
    </row>
    <row r="117" spans="1:12" s="13" customFormat="1" x14ac:dyDescent="0.25">
      <c r="A117" s="11" t="s">
        <v>10</v>
      </c>
      <c r="B117" s="67">
        <f t="shared" ref="B117:H117" si="25">SUM(B115:B116)</f>
        <v>425.80645161290323</v>
      </c>
      <c r="C117" s="67">
        <f t="shared" si="25"/>
        <v>0</v>
      </c>
      <c r="D117" s="67">
        <f t="shared" si="25"/>
        <v>600</v>
      </c>
      <c r="E117" s="67">
        <f t="shared" si="25"/>
        <v>0</v>
      </c>
      <c r="F117" s="67">
        <f t="shared" si="25"/>
        <v>0</v>
      </c>
      <c r="G117" s="67">
        <f t="shared" si="25"/>
        <v>174.19354838709677</v>
      </c>
      <c r="H117" s="67">
        <f t="shared" si="25"/>
        <v>0</v>
      </c>
      <c r="I117" s="67">
        <f>SUM(B117,(D117*2),G117)</f>
        <v>1800</v>
      </c>
      <c r="J117" s="67">
        <f>SUM(C117,E117,F117,H117)</f>
        <v>0</v>
      </c>
      <c r="K117" s="67">
        <f>J117-I117</f>
        <v>-1800</v>
      </c>
      <c r="L117" s="74">
        <f>IFERROR((1-(I117-J117)/I117),"-")</f>
        <v>0</v>
      </c>
    </row>
    <row r="118" spans="1:12" ht="6.95" customHeight="1" x14ac:dyDescent="0.25"/>
    <row r="119" spans="1:12" s="7" customFormat="1" ht="25.5" x14ac:dyDescent="0.25">
      <c r="A119" s="4" t="s">
        <v>104</v>
      </c>
      <c r="B119" s="55" t="str">
        <f>B$4</f>
        <v>Meta Parcial</v>
      </c>
      <c r="C119" s="55" t="str">
        <f t="shared" ref="C119:L119" si="26">C$4</f>
        <v>10-31-jul-24</v>
      </c>
      <c r="D119" s="55" t="str">
        <f t="shared" si="26"/>
        <v>Meta Mensal</v>
      </c>
      <c r="E119" s="55">
        <f t="shared" si="26"/>
        <v>45505</v>
      </c>
      <c r="F119" s="55" t="e">
        <f t="shared" ca="1" si="26"/>
        <v>#NAME?</v>
      </c>
      <c r="G119" s="55" t="str">
        <f t="shared" si="26"/>
        <v>Meta Parcial</v>
      </c>
      <c r="H119" s="55" t="str">
        <f t="shared" si="26"/>
        <v>01-09-Out-24</v>
      </c>
      <c r="I119" s="55" t="str">
        <f t="shared" si="26"/>
        <v>Meta Trimestral
[De 10/07 a 09/10]</v>
      </c>
      <c r="J119" s="55" t="str">
        <f t="shared" si="26"/>
        <v>Real Trimestral
[De 10/07 a 09/10]</v>
      </c>
      <c r="K119" s="55" t="str">
        <f t="shared" si="26"/>
        <v>Desvio</v>
      </c>
      <c r="L119" s="55" t="str">
        <f t="shared" si="26"/>
        <v>Efetividade</v>
      </c>
    </row>
    <row r="120" spans="1:12" s="10" customFormat="1" x14ac:dyDescent="0.25">
      <c r="A120" s="8" t="s">
        <v>105</v>
      </c>
      <c r="B120" s="22">
        <f>(D120/31)*22</f>
        <v>78.064516129032256</v>
      </c>
      <c r="C120" s="44">
        <v>0</v>
      </c>
      <c r="D120" s="22">
        <v>110</v>
      </c>
      <c r="E120" s="44">
        <v>0</v>
      </c>
      <c r="F120" s="44">
        <v>0</v>
      </c>
      <c r="G120" s="76">
        <f>Produção!G120</f>
        <v>31.93548387096774</v>
      </c>
      <c r="H120" s="76">
        <f>Produção!H120</f>
        <v>0</v>
      </c>
      <c r="I120" s="22">
        <f>SUM(B120,(D120*2),G120)</f>
        <v>330</v>
      </c>
      <c r="J120" s="22">
        <f>SUM(C120,E120,F120,H120)</f>
        <v>0</v>
      </c>
      <c r="K120" s="22">
        <f>J120-I120</f>
        <v>-330</v>
      </c>
      <c r="L120" s="73">
        <f>IFERROR((1-(I120-J120)/I120),"-")</f>
        <v>0</v>
      </c>
    </row>
    <row r="121" spans="1:12" s="10" customFormat="1" x14ac:dyDescent="0.25">
      <c r="A121" s="8" t="s">
        <v>106</v>
      </c>
      <c r="B121" s="22">
        <f>(D121/31)*22</f>
        <v>63.870967741935488</v>
      </c>
      <c r="C121" s="44">
        <v>0</v>
      </c>
      <c r="D121" s="22">
        <v>90</v>
      </c>
      <c r="E121" s="44">
        <v>0</v>
      </c>
      <c r="F121" s="44">
        <v>0</v>
      </c>
      <c r="G121" s="76">
        <f>Produção!G121</f>
        <v>26.129032258064516</v>
      </c>
      <c r="H121" s="76">
        <f>Produção!H121</f>
        <v>0</v>
      </c>
      <c r="I121" s="22">
        <f>SUM(B121,(D121*2),G121)</f>
        <v>270</v>
      </c>
      <c r="J121" s="22">
        <f>SUM(C121,E121,F121,H121)</f>
        <v>0</v>
      </c>
      <c r="K121" s="22">
        <f>J121-I121</f>
        <v>-270</v>
      </c>
      <c r="L121" s="73">
        <f>IFERROR((1-(I121-J121)/I121),"-")</f>
        <v>0</v>
      </c>
    </row>
    <row r="122" spans="1:12" s="10" customFormat="1" x14ac:dyDescent="0.25">
      <c r="A122" s="8" t="s">
        <v>107</v>
      </c>
      <c r="B122" s="22">
        <f>(D122/31)*22</f>
        <v>42.58064516129032</v>
      </c>
      <c r="C122" s="44">
        <v>0</v>
      </c>
      <c r="D122" s="22">
        <v>60</v>
      </c>
      <c r="E122" s="44">
        <v>0</v>
      </c>
      <c r="F122" s="44">
        <v>0</v>
      </c>
      <c r="G122" s="76">
        <f>Produção!G122</f>
        <v>17.41935483870968</v>
      </c>
      <c r="H122" s="76">
        <f>Produção!H122</f>
        <v>0</v>
      </c>
      <c r="I122" s="22">
        <f>SUM(B122,(D122*2),G122)</f>
        <v>180</v>
      </c>
      <c r="J122" s="22">
        <f>SUM(C122,E122,F122,H122)</f>
        <v>0</v>
      </c>
      <c r="K122" s="22">
        <f>J122-I122</f>
        <v>-180</v>
      </c>
      <c r="L122" s="73">
        <f>IFERROR((1-(I122-J122)/I122),"-")</f>
        <v>0</v>
      </c>
    </row>
    <row r="123" spans="1:12" s="10" customFormat="1" x14ac:dyDescent="0.25">
      <c r="A123" s="8" t="s">
        <v>108</v>
      </c>
      <c r="B123" s="22">
        <f>(D123/31)*22</f>
        <v>63.870967741935488</v>
      </c>
      <c r="C123" s="44">
        <v>0</v>
      </c>
      <c r="D123" s="22">
        <v>90</v>
      </c>
      <c r="E123" s="44">
        <v>0</v>
      </c>
      <c r="F123" s="44">
        <v>0</v>
      </c>
      <c r="G123" s="76">
        <f>Produção!G123</f>
        <v>26.129032258064516</v>
      </c>
      <c r="H123" s="76">
        <f>Produção!H123</f>
        <v>0</v>
      </c>
      <c r="I123" s="22">
        <f>SUM(B123,(D123*2),G123)</f>
        <v>270</v>
      </c>
      <c r="J123" s="22">
        <f>SUM(C123,E123,F123,H123)</f>
        <v>0</v>
      </c>
      <c r="K123" s="22">
        <f>J123-I123</f>
        <v>-270</v>
      </c>
      <c r="L123" s="73">
        <f>IFERROR((1-(I123-J123)/I123),"-")</f>
        <v>0</v>
      </c>
    </row>
    <row r="124" spans="1:12" s="13" customFormat="1" x14ac:dyDescent="0.25">
      <c r="A124" s="11" t="s">
        <v>10</v>
      </c>
      <c r="B124" s="67">
        <f t="shared" ref="B124:H124" si="27">SUM(B120:B123)</f>
        <v>248.38709677419354</v>
      </c>
      <c r="C124" s="67">
        <f t="shared" si="27"/>
        <v>0</v>
      </c>
      <c r="D124" s="67">
        <f t="shared" si="27"/>
        <v>350</v>
      </c>
      <c r="E124" s="67">
        <f t="shared" si="27"/>
        <v>0</v>
      </c>
      <c r="F124" s="67">
        <f t="shared" si="27"/>
        <v>0</v>
      </c>
      <c r="G124" s="67">
        <f t="shared" si="27"/>
        <v>101.61290322580645</v>
      </c>
      <c r="H124" s="67">
        <f t="shared" si="27"/>
        <v>0</v>
      </c>
      <c r="I124" s="67">
        <f>SUM(B124,(D124*2),G124)</f>
        <v>1050</v>
      </c>
      <c r="J124" s="67">
        <f>SUM(C124,E124,F124,H124)</f>
        <v>0</v>
      </c>
      <c r="K124" s="67">
        <f>J124-I124</f>
        <v>-1050</v>
      </c>
      <c r="L124" s="74">
        <f>IFERROR((1-(I124-J124)/I124),"-")</f>
        <v>0</v>
      </c>
    </row>
    <row r="125" spans="1:12" ht="6.95" customHeight="1" x14ac:dyDescent="0.25"/>
    <row r="126" spans="1:12" ht="25.5" x14ac:dyDescent="0.25">
      <c r="A126" s="41" t="s">
        <v>109</v>
      </c>
      <c r="B126" s="55" t="str">
        <f>B$4</f>
        <v>Meta Parcial</v>
      </c>
      <c r="C126" s="55" t="str">
        <f t="shared" ref="C126:L126" si="28">C$4</f>
        <v>10-31-jul-24</v>
      </c>
      <c r="D126" s="55" t="str">
        <f t="shared" si="28"/>
        <v>Meta Mensal</v>
      </c>
      <c r="E126" s="55">
        <f t="shared" si="28"/>
        <v>45505</v>
      </c>
      <c r="F126" s="55" t="e">
        <f t="shared" ca="1" si="28"/>
        <v>#NAME?</v>
      </c>
      <c r="G126" s="55" t="str">
        <f t="shared" si="28"/>
        <v>Meta Parcial</v>
      </c>
      <c r="H126" s="55" t="str">
        <f t="shared" si="28"/>
        <v>01-09-Out-24</v>
      </c>
      <c r="I126" s="55" t="str">
        <f t="shared" si="28"/>
        <v>Meta Trimestral
[De 10/07 a 09/10]</v>
      </c>
      <c r="J126" s="55" t="str">
        <f t="shared" si="28"/>
        <v>Real Trimestral
[De 10/07 a 09/10]</v>
      </c>
      <c r="K126" s="55" t="str">
        <f t="shared" si="28"/>
        <v>Desvio</v>
      </c>
      <c r="L126" s="55" t="str">
        <f t="shared" si="28"/>
        <v>Efetividade</v>
      </c>
    </row>
    <row r="127" spans="1:12" x14ac:dyDescent="0.25">
      <c r="A127" s="68" t="s">
        <v>110</v>
      </c>
      <c r="B127" s="22">
        <f>(D127/31)*22</f>
        <v>411.61290322580646</v>
      </c>
      <c r="C127" s="44">
        <v>452</v>
      </c>
      <c r="D127" s="22">
        <v>580</v>
      </c>
      <c r="E127" s="44">
        <v>634</v>
      </c>
      <c r="F127" s="44">
        <v>584</v>
      </c>
      <c r="G127" s="76">
        <f>Produção!G127</f>
        <v>168.38709677419357</v>
      </c>
      <c r="H127" s="76">
        <f>Produção!H127</f>
        <v>184</v>
      </c>
      <c r="I127" s="22">
        <f>SUM(B127,(D127*2),G127)</f>
        <v>1740</v>
      </c>
      <c r="J127" s="22">
        <f>SUM(C127,E127,F127,H127)</f>
        <v>1854</v>
      </c>
      <c r="K127" s="22">
        <f>J127-I127</f>
        <v>114</v>
      </c>
      <c r="L127" s="73">
        <f>IFERROR((1-(I127-J127)/I127),"-")</f>
        <v>1.0655172413793104</v>
      </c>
    </row>
    <row r="128" spans="1:12" x14ac:dyDescent="0.25">
      <c r="A128" s="68" t="s">
        <v>111</v>
      </c>
      <c r="B128" s="69">
        <f>(D128/31)*22</f>
        <v>4.258064516129032</v>
      </c>
      <c r="C128" s="44">
        <v>0</v>
      </c>
      <c r="D128" s="69">
        <v>6</v>
      </c>
      <c r="E128" s="44">
        <v>0</v>
      </c>
      <c r="F128" s="44">
        <v>0</v>
      </c>
      <c r="G128" s="76">
        <f>Produção!G128</f>
        <v>1.7419354838709677</v>
      </c>
      <c r="H128" s="76">
        <f>Produção!H128</f>
        <v>0</v>
      </c>
      <c r="I128" s="22">
        <f>SUM(B128,(D128*2),G128)</f>
        <v>18</v>
      </c>
      <c r="J128" s="22">
        <f>SUM(C128,E128,F128,H128)</f>
        <v>0</v>
      </c>
      <c r="K128" s="22">
        <f>J128-I128</f>
        <v>-18</v>
      </c>
      <c r="L128" s="73">
        <f>IFERROR((1-(I128-J128)/I128),"-")</f>
        <v>0</v>
      </c>
    </row>
    <row r="129" spans="1:12" s="72" customFormat="1" x14ac:dyDescent="0.25">
      <c r="A129" s="70" t="s">
        <v>10</v>
      </c>
      <c r="B129" s="71">
        <f>SUM(B127:B128)</f>
        <v>415.87096774193549</v>
      </c>
      <c r="C129" s="71">
        <f t="shared" ref="C129:H129" si="29">SUM(C127:C128)</f>
        <v>452</v>
      </c>
      <c r="D129" s="71">
        <f t="shared" si="29"/>
        <v>586</v>
      </c>
      <c r="E129" s="71">
        <f t="shared" si="29"/>
        <v>634</v>
      </c>
      <c r="F129" s="71">
        <f t="shared" si="29"/>
        <v>584</v>
      </c>
      <c r="G129" s="71">
        <f t="shared" si="29"/>
        <v>170.12903225806454</v>
      </c>
      <c r="H129" s="71">
        <f t="shared" si="29"/>
        <v>184</v>
      </c>
      <c r="I129" s="67">
        <f>SUM(B129,(D129*2),G129)</f>
        <v>1758.0000000000002</v>
      </c>
      <c r="J129" s="67">
        <f>SUM(C129,E129,F129,H129)</f>
        <v>1854</v>
      </c>
      <c r="K129" s="67">
        <f>J129-I129</f>
        <v>95.999999999999773</v>
      </c>
      <c r="L129" s="74">
        <f>IFERROR((1-(I129-J129)/I129),"-")</f>
        <v>1.0546075085324231</v>
      </c>
    </row>
    <row r="130" spans="1:12" ht="6.95" customHeight="1" x14ac:dyDescent="0.25"/>
    <row r="131" spans="1:12" ht="25.5" x14ac:dyDescent="0.25">
      <c r="A131" s="41" t="s">
        <v>112</v>
      </c>
      <c r="B131" s="55" t="str">
        <f>B$4</f>
        <v>Meta Parcial</v>
      </c>
      <c r="C131" s="55" t="str">
        <f t="shared" ref="C131:L131" si="30">C$4</f>
        <v>10-31-jul-24</v>
      </c>
      <c r="D131" s="55" t="str">
        <f t="shared" si="30"/>
        <v>Meta Mensal</v>
      </c>
      <c r="E131" s="55">
        <f t="shared" si="30"/>
        <v>45505</v>
      </c>
      <c r="F131" s="55" t="e">
        <f t="shared" ca="1" si="30"/>
        <v>#NAME?</v>
      </c>
      <c r="G131" s="55" t="str">
        <f t="shared" si="30"/>
        <v>Meta Parcial</v>
      </c>
      <c r="H131" s="55" t="str">
        <f t="shared" si="30"/>
        <v>01-09-Out-24</v>
      </c>
      <c r="I131" s="55" t="str">
        <f t="shared" si="30"/>
        <v>Meta Trimestral
[De 10/07 a 09/10]</v>
      </c>
      <c r="J131" s="55" t="str">
        <f t="shared" si="30"/>
        <v>Real Trimestral
[De 10/07 a 09/10]</v>
      </c>
      <c r="K131" s="55" t="str">
        <f t="shared" si="30"/>
        <v>Desvio</v>
      </c>
      <c r="L131" s="55" t="str">
        <f t="shared" si="30"/>
        <v>Efetividade</v>
      </c>
    </row>
    <row r="132" spans="1:12" x14ac:dyDescent="0.25">
      <c r="A132" s="68" t="s">
        <v>113</v>
      </c>
      <c r="B132" s="22">
        <f>(D132/31)*22</f>
        <v>10.64516129032258</v>
      </c>
      <c r="C132" s="44">
        <v>0</v>
      </c>
      <c r="D132" s="22">
        <v>15</v>
      </c>
      <c r="E132" s="44">
        <v>0</v>
      </c>
      <c r="F132" s="44">
        <v>0</v>
      </c>
      <c r="G132" s="76">
        <f>Produção!G132</f>
        <v>4.3548387096774199</v>
      </c>
      <c r="H132" s="76">
        <f>Produção!H132</f>
        <v>0</v>
      </c>
      <c r="I132" s="22">
        <f>SUM(B132,(D132*2),G132)</f>
        <v>45</v>
      </c>
      <c r="J132" s="22">
        <f>SUM(C132,E132,F132,H132)</f>
        <v>0</v>
      </c>
      <c r="K132" s="22">
        <f>J132-I132</f>
        <v>-45</v>
      </c>
      <c r="L132" s="73">
        <f>IFERROR((1-(I132-J132)/I132),"-")</f>
        <v>0</v>
      </c>
    </row>
    <row r="133" spans="1:12" x14ac:dyDescent="0.25">
      <c r="A133" s="68" t="s">
        <v>114</v>
      </c>
      <c r="B133" s="69">
        <f>(D133/31)*22</f>
        <v>24.838709677419356</v>
      </c>
      <c r="C133" s="44">
        <v>0</v>
      </c>
      <c r="D133" s="69">
        <v>35</v>
      </c>
      <c r="E133" s="44">
        <v>0</v>
      </c>
      <c r="F133" s="44">
        <v>0</v>
      </c>
      <c r="G133" s="76">
        <f>Produção!G133</f>
        <v>10.161290322580646</v>
      </c>
      <c r="H133" s="76">
        <f>Produção!H133</f>
        <v>0</v>
      </c>
      <c r="I133" s="22">
        <f>SUM(B133,(D133*2),G133)</f>
        <v>105</v>
      </c>
      <c r="J133" s="22">
        <f>SUM(C133,E133,F133,H133)</f>
        <v>0</v>
      </c>
      <c r="K133" s="22">
        <f>J133-I133</f>
        <v>-105</v>
      </c>
      <c r="L133" s="73">
        <f>IFERROR((1-(I133-J133)/I133),"-")</f>
        <v>0</v>
      </c>
    </row>
    <row r="134" spans="1:12" s="72" customFormat="1" x14ac:dyDescent="0.25">
      <c r="A134" s="70" t="s">
        <v>10</v>
      </c>
      <c r="B134" s="71">
        <f>SUM(B132:B133)</f>
        <v>35.483870967741936</v>
      </c>
      <c r="C134" s="71">
        <f t="shared" ref="C134:H134" si="31">SUM(C132:C133)</f>
        <v>0</v>
      </c>
      <c r="D134" s="71">
        <f t="shared" si="31"/>
        <v>50</v>
      </c>
      <c r="E134" s="71">
        <f t="shared" si="31"/>
        <v>0</v>
      </c>
      <c r="F134" s="71">
        <f t="shared" si="31"/>
        <v>0</v>
      </c>
      <c r="G134" s="71">
        <f t="shared" si="31"/>
        <v>14.516129032258066</v>
      </c>
      <c r="H134" s="71">
        <f t="shared" si="31"/>
        <v>0</v>
      </c>
      <c r="I134" s="67">
        <f>SUM(B134,(D134*2),G134)</f>
        <v>150.00000000000003</v>
      </c>
      <c r="J134" s="67">
        <f>SUM(C134,E134,F134,H134)</f>
        <v>0</v>
      </c>
      <c r="K134" s="67">
        <f>J134-I134</f>
        <v>-150.00000000000003</v>
      </c>
      <c r="L134" s="74">
        <f>IFERROR((1-(I134-J134)/I134),"-")</f>
        <v>0</v>
      </c>
    </row>
    <row r="135" spans="1:12" ht="6.95" customHeight="1" x14ac:dyDescent="0.25"/>
    <row r="136" spans="1:12" ht="25.5" x14ac:dyDescent="0.25">
      <c r="A136" s="41" t="s">
        <v>115</v>
      </c>
      <c r="B136" s="55" t="str">
        <f>B$4</f>
        <v>Meta Parcial</v>
      </c>
      <c r="C136" s="55" t="str">
        <f t="shared" ref="C136:L136" si="32">C$4</f>
        <v>10-31-jul-24</v>
      </c>
      <c r="D136" s="55" t="str">
        <f t="shared" si="32"/>
        <v>Meta Mensal</v>
      </c>
      <c r="E136" s="55">
        <f t="shared" si="32"/>
        <v>45505</v>
      </c>
      <c r="F136" s="55" t="e">
        <f t="shared" ca="1" si="32"/>
        <v>#NAME?</v>
      </c>
      <c r="G136" s="55" t="str">
        <f t="shared" si="32"/>
        <v>Meta Parcial</v>
      </c>
      <c r="H136" s="55" t="str">
        <f t="shared" si="32"/>
        <v>01-09-Out-24</v>
      </c>
      <c r="I136" s="55" t="str">
        <f t="shared" si="32"/>
        <v>Meta Trimestral
[De 10/07 a 09/10]</v>
      </c>
      <c r="J136" s="55" t="str">
        <f t="shared" si="32"/>
        <v>Real Trimestral
[De 10/07 a 09/10]</v>
      </c>
      <c r="K136" s="55" t="str">
        <f t="shared" si="32"/>
        <v>Desvio</v>
      </c>
      <c r="L136" s="55" t="str">
        <f t="shared" si="32"/>
        <v>Efetividade</v>
      </c>
    </row>
    <row r="137" spans="1:12" x14ac:dyDescent="0.25">
      <c r="A137" s="68" t="s">
        <v>116</v>
      </c>
      <c r="B137" s="22">
        <f>(D137/31)*22</f>
        <v>8516.1290322580644</v>
      </c>
      <c r="C137" s="44">
        <v>0</v>
      </c>
      <c r="D137" s="22">
        <v>12000</v>
      </c>
      <c r="E137" s="44">
        <v>7136</v>
      </c>
      <c r="F137" s="44">
        <v>6246</v>
      </c>
      <c r="G137" s="76">
        <f>Produção!G137</f>
        <v>3483.8709677419356</v>
      </c>
      <c r="H137" s="76">
        <f>Produção!H137</f>
        <v>2042</v>
      </c>
      <c r="I137" s="22">
        <f>SUM(B137,(D137*2),G137)</f>
        <v>36000</v>
      </c>
      <c r="J137" s="22">
        <f>SUM(C137,E137,F137,H137)</f>
        <v>15424</v>
      </c>
      <c r="K137" s="22">
        <f>J137-I137</f>
        <v>-20576</v>
      </c>
      <c r="L137" s="73">
        <f>IFERROR((1-(I137-J137)/I137),"-")</f>
        <v>0.42844444444444441</v>
      </c>
    </row>
    <row r="138" spans="1:12" x14ac:dyDescent="0.25">
      <c r="A138" s="68" t="s">
        <v>117</v>
      </c>
      <c r="B138" s="22">
        <f>(D138/31)*22</f>
        <v>8516.1290322580644</v>
      </c>
      <c r="C138" s="44">
        <v>0</v>
      </c>
      <c r="D138" s="69">
        <v>12000</v>
      </c>
      <c r="E138" s="44">
        <v>0</v>
      </c>
      <c r="F138" s="44">
        <v>0</v>
      </c>
      <c r="G138" s="76">
        <f>Produção!G138</f>
        <v>3483.8709677419356</v>
      </c>
      <c r="H138" s="76">
        <f>Produção!H138</f>
        <v>0</v>
      </c>
      <c r="I138" s="22">
        <f>SUM(B138,(D138*2),G138)</f>
        <v>36000</v>
      </c>
      <c r="J138" s="22">
        <f>SUM(C138,E138,F138,H138)</f>
        <v>0</v>
      </c>
      <c r="K138" s="22">
        <f>J138-I138</f>
        <v>-36000</v>
      </c>
      <c r="L138" s="73">
        <f>IFERROR((1-(I138-J138)/I138),"-")</f>
        <v>0</v>
      </c>
    </row>
    <row r="139" spans="1:12" s="72" customFormat="1" x14ac:dyDescent="0.25">
      <c r="A139" s="70" t="s">
        <v>10</v>
      </c>
      <c r="B139" s="71">
        <f>SUM(B137:B138)</f>
        <v>17032.258064516129</v>
      </c>
      <c r="C139" s="71">
        <f t="shared" ref="C139:H139" si="33">SUM(C137:C138)</f>
        <v>0</v>
      </c>
      <c r="D139" s="71">
        <f t="shared" si="33"/>
        <v>24000</v>
      </c>
      <c r="E139" s="71">
        <f t="shared" si="33"/>
        <v>7136</v>
      </c>
      <c r="F139" s="71">
        <f t="shared" si="33"/>
        <v>6246</v>
      </c>
      <c r="G139" s="71">
        <f t="shared" si="33"/>
        <v>6967.7419354838712</v>
      </c>
      <c r="H139" s="71">
        <f t="shared" si="33"/>
        <v>2042</v>
      </c>
      <c r="I139" s="67">
        <f>SUM(B139,(D139*2),G139)</f>
        <v>72000</v>
      </c>
      <c r="J139" s="67">
        <f>SUM(C139,E139,F139,H139)</f>
        <v>15424</v>
      </c>
      <c r="K139" s="67">
        <f>J139-I139</f>
        <v>-56576</v>
      </c>
      <c r="L139" s="74">
        <f>IFERROR((1-(I139-J139)/I139),"-")</f>
        <v>0.2142222222222222</v>
      </c>
    </row>
  </sheetData>
  <mergeCells count="8">
    <mergeCell ref="B36:B41"/>
    <mergeCell ref="D36:D41"/>
    <mergeCell ref="G36:G41"/>
    <mergeCell ref="A2:L2"/>
    <mergeCell ref="A3:L3"/>
    <mergeCell ref="B10:B32"/>
    <mergeCell ref="D10:D32"/>
    <mergeCell ref="G10:G3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7" firstPageNumber="0" fitToHeight="0" orientation="landscape" horizontalDpi="300" verticalDpi="300" r:id="rId1"/>
  <headerFooter>
    <oddHeader>&amp;C&amp;A</oddHeader>
    <oddFooter>&amp;C
Diretoria Geral - Policlínica de Formosa&amp;RPágina &amp;P de &amp;N</oddFooter>
  </headerFooter>
  <rowBreaks count="2" manualBreakCount="2">
    <brk id="48" max="20" man="1"/>
    <brk id="100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3C280-CD80-4575-9114-1051D05C5087}">
  <sheetPr>
    <tabColor theme="7" tint="-0.499984740745262"/>
    <pageSetUpPr fitToPage="1"/>
  </sheetPr>
  <dimension ref="A1:IV22"/>
  <sheetViews>
    <sheetView showGridLines="0" tabSelected="1" view="pageBreakPreview" zoomScaleNormal="100" zoomScaleSheetLayoutView="100" workbookViewId="0">
      <pane xSplit="1" ySplit="4" topLeftCell="B5" activePane="bottomRight" state="frozen"/>
      <selection pane="topRight" activeCell="L138" sqref="L138"/>
      <selection pane="bottomLeft" activeCell="L138" sqref="L138"/>
      <selection pane="bottomRight" activeCell="V18" sqref="V18"/>
    </sheetView>
  </sheetViews>
  <sheetFormatPr defaultColWidth="8.7109375" defaultRowHeight="12.75" x14ac:dyDescent="0.25"/>
  <cols>
    <col min="1" max="1" width="78.28515625" style="84" customWidth="1"/>
    <col min="2" max="8" width="12.7109375" style="84" hidden="1" customWidth="1"/>
    <col min="9" max="9" width="12.42578125" style="84" hidden="1" customWidth="1"/>
    <col min="10" max="10" width="11.85546875" style="84" hidden="1" customWidth="1"/>
    <col min="11" max="12" width="15.7109375" style="84" customWidth="1"/>
    <col min="13" max="21" width="20.7109375" style="84" hidden="1" customWidth="1"/>
    <col min="22" max="16384" width="8.7109375" style="84"/>
  </cols>
  <sheetData>
    <row r="1" spans="1:256" s="83" customFormat="1" ht="62.25" x14ac:dyDescent="0.8">
      <c r="A1" s="82" t="s">
        <v>122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  <c r="EL1" s="82"/>
      <c r="EM1" s="82"/>
      <c r="EN1" s="82"/>
      <c r="EO1" s="82"/>
      <c r="EP1" s="82"/>
      <c r="EQ1" s="82"/>
      <c r="ER1" s="82"/>
      <c r="ES1" s="82"/>
      <c r="ET1" s="82"/>
      <c r="EU1" s="82"/>
      <c r="EV1" s="82"/>
      <c r="EW1" s="82"/>
      <c r="EX1" s="82"/>
      <c r="EY1" s="82"/>
      <c r="EZ1" s="82"/>
      <c r="FA1" s="82"/>
      <c r="FB1" s="82"/>
      <c r="FC1" s="82"/>
      <c r="FD1" s="82"/>
      <c r="FE1" s="82"/>
      <c r="FF1" s="82"/>
      <c r="FG1" s="82"/>
      <c r="FH1" s="82"/>
      <c r="FI1" s="82"/>
      <c r="FJ1" s="82"/>
      <c r="FK1" s="82"/>
      <c r="FL1" s="82"/>
      <c r="FM1" s="82"/>
      <c r="FN1" s="82"/>
      <c r="FO1" s="82"/>
      <c r="FP1" s="82"/>
      <c r="FQ1" s="82"/>
      <c r="FR1" s="82"/>
      <c r="FS1" s="82"/>
      <c r="FT1" s="82"/>
      <c r="FU1" s="82"/>
      <c r="FV1" s="82"/>
      <c r="FW1" s="82"/>
      <c r="FX1" s="82"/>
      <c r="FY1" s="82"/>
      <c r="FZ1" s="82"/>
      <c r="GA1" s="82"/>
      <c r="GB1" s="82"/>
      <c r="GC1" s="82"/>
      <c r="GD1" s="82"/>
      <c r="GE1" s="82"/>
      <c r="GF1" s="82"/>
      <c r="GG1" s="82"/>
      <c r="GH1" s="82"/>
      <c r="GI1" s="82"/>
      <c r="GJ1" s="82"/>
      <c r="GK1" s="82"/>
      <c r="GL1" s="82"/>
      <c r="GM1" s="82"/>
      <c r="GN1" s="82"/>
      <c r="GO1" s="82"/>
      <c r="GP1" s="82"/>
      <c r="GQ1" s="82"/>
      <c r="GR1" s="82"/>
      <c r="GS1" s="82"/>
      <c r="GT1" s="82"/>
      <c r="GU1" s="82"/>
      <c r="GV1" s="82"/>
      <c r="GW1" s="82"/>
      <c r="GX1" s="82"/>
      <c r="GY1" s="82"/>
      <c r="GZ1" s="82"/>
      <c r="HA1" s="82"/>
      <c r="HB1" s="82"/>
      <c r="HC1" s="82"/>
      <c r="HD1" s="82"/>
      <c r="HE1" s="82"/>
      <c r="HF1" s="82"/>
      <c r="HG1" s="82"/>
      <c r="HH1" s="82"/>
      <c r="HI1" s="82"/>
      <c r="HJ1" s="82"/>
      <c r="HK1" s="82"/>
      <c r="HL1" s="82"/>
      <c r="HM1" s="82"/>
      <c r="HN1" s="82"/>
      <c r="HO1" s="82"/>
      <c r="HP1" s="82"/>
      <c r="HQ1" s="82"/>
      <c r="HR1" s="82"/>
      <c r="HS1" s="82"/>
      <c r="HT1" s="82"/>
      <c r="HU1" s="82"/>
      <c r="HV1" s="82"/>
      <c r="HW1" s="82"/>
      <c r="HX1" s="82"/>
      <c r="HY1" s="82"/>
      <c r="HZ1" s="82"/>
      <c r="IA1" s="82"/>
      <c r="IB1" s="82"/>
      <c r="IC1" s="82"/>
      <c r="ID1" s="82"/>
      <c r="IE1" s="82"/>
      <c r="IF1" s="82"/>
      <c r="IG1" s="82"/>
      <c r="IH1" s="82"/>
      <c r="II1" s="82"/>
      <c r="IJ1" s="82"/>
      <c r="IK1" s="82"/>
      <c r="IL1" s="82"/>
      <c r="IM1" s="82"/>
      <c r="IN1" s="82"/>
      <c r="IO1" s="82"/>
      <c r="IP1" s="82"/>
      <c r="IQ1" s="82"/>
      <c r="IR1" s="82"/>
      <c r="IS1" s="82"/>
      <c r="IT1" s="82"/>
      <c r="IU1" s="82"/>
      <c r="IV1" s="82"/>
    </row>
    <row r="2" spans="1:256" ht="15" x14ac:dyDescent="0.25">
      <c r="A2" s="164" t="s">
        <v>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</row>
    <row r="3" spans="1:256" x14ac:dyDescent="0.25">
      <c r="A3" s="165" t="s">
        <v>123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6"/>
    </row>
    <row r="4" spans="1:256" s="88" customFormat="1" x14ac:dyDescent="0.2">
      <c r="A4" s="85" t="s">
        <v>124</v>
      </c>
      <c r="B4" s="86" t="str">
        <f>Produção!D4</f>
        <v>Meta Mensal</v>
      </c>
      <c r="C4" s="86" t="str">
        <f>Produção!C9</f>
        <v>10-31-jul-24</v>
      </c>
      <c r="D4" s="86" t="s">
        <v>5</v>
      </c>
      <c r="E4" s="86">
        <f>Produção!E4</f>
        <v>45505</v>
      </c>
      <c r="F4" s="86" t="e">
        <f ca="1">Produção!F4</f>
        <v>#NAME?</v>
      </c>
      <c r="G4" s="86" t="str">
        <f>Produção!G4</f>
        <v>Meta Parcial</v>
      </c>
      <c r="H4" s="86" t="str">
        <f>Produção!H4</f>
        <v>01-09-Out-24</v>
      </c>
      <c r="I4" s="86" t="str">
        <f>Produção!I4</f>
        <v>Meta Parcial</v>
      </c>
      <c r="J4" s="86" t="str">
        <f>Produção!J4</f>
        <v>10-31-Out-24</v>
      </c>
      <c r="K4" s="86" t="str">
        <f>Produção!K4</f>
        <v>Meta Mensal</v>
      </c>
      <c r="L4" s="86">
        <f>Produção!L4</f>
        <v>45566</v>
      </c>
      <c r="M4" s="86" t="e">
        <f ca="1">Produção!M4</f>
        <v>#NAME?</v>
      </c>
      <c r="N4" s="86" t="e">
        <f ca="1">Produção!N4</f>
        <v>#NAME?</v>
      </c>
      <c r="O4" s="86" t="e">
        <f ca="1">Produção!O4</f>
        <v>#NAME?</v>
      </c>
      <c r="P4" s="86" t="e">
        <f ca="1">Produção!P4</f>
        <v>#NAME?</v>
      </c>
      <c r="Q4" s="86" t="e">
        <f ca="1">Produção!Q4</f>
        <v>#NAME?</v>
      </c>
      <c r="R4" s="86" t="e">
        <f ca="1">Produção!R4</f>
        <v>#NAME?</v>
      </c>
      <c r="S4" s="86" t="e">
        <f ca="1">Produção!S4</f>
        <v>#NAME?</v>
      </c>
      <c r="T4" s="86" t="e">
        <f ca="1">Produção!T4</f>
        <v>#NAME?</v>
      </c>
      <c r="U4" s="86" t="e">
        <f ca="1">Produção!U4</f>
        <v>#NAME?</v>
      </c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</row>
    <row r="5" spans="1:256" s="92" customFormat="1" x14ac:dyDescent="0.25">
      <c r="A5" s="89" t="s">
        <v>125</v>
      </c>
      <c r="B5" s="90">
        <v>1</v>
      </c>
      <c r="C5" s="91">
        <f>IFERROR(ROUND((C6/C7),4),0)</f>
        <v>1.6774</v>
      </c>
      <c r="D5" s="90">
        <v>1</v>
      </c>
      <c r="E5" s="91">
        <f>IFERROR(ROUND((E6/E7),4),0)</f>
        <v>1.4016999999999999</v>
      </c>
      <c r="F5" s="91">
        <f>IFERROR(ROUND((F6/F7),4),0)</f>
        <v>1.3522000000000001</v>
      </c>
      <c r="G5" s="91">
        <f>D5</f>
        <v>1</v>
      </c>
      <c r="H5" s="91">
        <f t="shared" ref="H5:U5" si="0">IFERROR(ROUND((H6/H7),4),0)</f>
        <v>0</v>
      </c>
      <c r="I5" s="91">
        <f>G5</f>
        <v>1</v>
      </c>
      <c r="J5" s="91">
        <f t="shared" si="0"/>
        <v>1.9157999999999999</v>
      </c>
      <c r="K5" s="91">
        <f>I5</f>
        <v>1</v>
      </c>
      <c r="L5" s="91">
        <f t="shared" si="0"/>
        <v>1.3595999999999999</v>
      </c>
      <c r="M5" s="91">
        <f t="shared" si="0"/>
        <v>0</v>
      </c>
      <c r="N5" s="91">
        <f t="shared" si="0"/>
        <v>0</v>
      </c>
      <c r="O5" s="91">
        <f t="shared" si="0"/>
        <v>0</v>
      </c>
      <c r="P5" s="91">
        <f t="shared" si="0"/>
        <v>0</v>
      </c>
      <c r="Q5" s="91">
        <f t="shared" si="0"/>
        <v>0</v>
      </c>
      <c r="R5" s="91">
        <f t="shared" si="0"/>
        <v>0</v>
      </c>
      <c r="S5" s="91">
        <f t="shared" si="0"/>
        <v>0</v>
      </c>
      <c r="T5" s="91">
        <f t="shared" si="0"/>
        <v>0</v>
      </c>
      <c r="U5" s="91">
        <f t="shared" si="0"/>
        <v>0</v>
      </c>
    </row>
    <row r="6" spans="1:256" s="98" customFormat="1" x14ac:dyDescent="0.2">
      <c r="A6" s="93" t="s">
        <v>126</v>
      </c>
      <c r="B6" s="67"/>
      <c r="C6" s="94">
        <v>6473</v>
      </c>
      <c r="D6" s="67"/>
      <c r="E6" s="95">
        <v>7621</v>
      </c>
      <c r="F6" s="94">
        <v>7352</v>
      </c>
      <c r="G6" s="94"/>
      <c r="H6" s="96">
        <v>0</v>
      </c>
      <c r="I6" s="94"/>
      <c r="J6" s="96">
        <v>7392</v>
      </c>
      <c r="K6" s="94"/>
      <c r="L6" s="94">
        <f>H6+J6</f>
        <v>7392</v>
      </c>
      <c r="M6" s="94"/>
      <c r="N6" s="94"/>
      <c r="O6" s="94"/>
      <c r="P6" s="94"/>
      <c r="Q6" s="94"/>
      <c r="R6" s="94"/>
      <c r="S6" s="94"/>
      <c r="T6" s="94"/>
      <c r="U6" s="94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  <c r="IO6" s="97"/>
      <c r="IP6" s="97"/>
      <c r="IQ6" s="97"/>
      <c r="IR6" s="97"/>
      <c r="IS6" s="97"/>
      <c r="IT6" s="97"/>
      <c r="IU6" s="97"/>
      <c r="IV6" s="97"/>
    </row>
    <row r="7" spans="1:256" s="98" customFormat="1" x14ac:dyDescent="0.2">
      <c r="A7" s="93" t="s">
        <v>127</v>
      </c>
      <c r="B7" s="67"/>
      <c r="C7" s="94">
        <f>Produção!$B$5+Produção!$B$6</f>
        <v>3859</v>
      </c>
      <c r="D7" s="67"/>
      <c r="E7" s="94">
        <f>Produção!$D$5+Produção!$D$6</f>
        <v>5437</v>
      </c>
      <c r="F7" s="94">
        <f>Produção!$D$5+Produção!$D$6</f>
        <v>5437</v>
      </c>
      <c r="G7" s="94"/>
      <c r="H7" s="94">
        <f>Produção!$G$5+Produção!$G$6</f>
        <v>1578.483870967742</v>
      </c>
      <c r="I7" s="94"/>
      <c r="J7" s="94">
        <f>Produção!$I$5+Produção!$I$6</f>
        <v>3858.516129032258</v>
      </c>
      <c r="K7" s="94"/>
      <c r="L7" s="94">
        <f>Produção!$D$5+Produção!$D$6</f>
        <v>5437</v>
      </c>
      <c r="M7" s="94">
        <f>Produção!$D$5+Produção!$D$6</f>
        <v>5437</v>
      </c>
      <c r="N7" s="94">
        <f>Produção!$D$5+Produção!$D$6</f>
        <v>5437</v>
      </c>
      <c r="O7" s="94">
        <f>Produção!$D$5+Produção!$D$6</f>
        <v>5437</v>
      </c>
      <c r="P7" s="94">
        <f>Produção!$D$5+Produção!$D$6</f>
        <v>5437</v>
      </c>
      <c r="Q7" s="94">
        <f>Produção!$D$5+Produção!$D$6</f>
        <v>5437</v>
      </c>
      <c r="R7" s="94">
        <f>Produção!$D$5+Produção!$D$6</f>
        <v>5437</v>
      </c>
      <c r="S7" s="94">
        <f>Produção!$D$5+Produção!$D$6</f>
        <v>5437</v>
      </c>
      <c r="T7" s="94">
        <f>Produção!$D$5+Produção!$D$6</f>
        <v>5437</v>
      </c>
      <c r="U7" s="94">
        <f>Produção!$D$5+Produção!$D$6</f>
        <v>5437</v>
      </c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  <c r="EY7" s="97"/>
      <c r="EZ7" s="97"/>
      <c r="FA7" s="97"/>
      <c r="FB7" s="97"/>
      <c r="FC7" s="97"/>
      <c r="FD7" s="97"/>
      <c r="FE7" s="97"/>
      <c r="FF7" s="97"/>
      <c r="FG7" s="97"/>
      <c r="FH7" s="97"/>
      <c r="FI7" s="97"/>
      <c r="FJ7" s="97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  <c r="FY7" s="97"/>
      <c r="FZ7" s="97"/>
      <c r="GA7" s="97"/>
      <c r="GB7" s="97"/>
      <c r="GC7" s="97"/>
      <c r="GD7" s="97"/>
      <c r="GE7" s="97"/>
      <c r="GF7" s="97"/>
      <c r="GG7" s="97"/>
      <c r="GH7" s="97"/>
      <c r="GI7" s="97"/>
      <c r="GJ7" s="97"/>
      <c r="GK7" s="97"/>
      <c r="GL7" s="97"/>
      <c r="GM7" s="97"/>
      <c r="GN7" s="97"/>
      <c r="GO7" s="97"/>
      <c r="GP7" s="97"/>
      <c r="GQ7" s="97"/>
      <c r="GR7" s="97"/>
      <c r="GS7" s="97"/>
      <c r="GT7" s="97"/>
      <c r="GU7" s="97"/>
      <c r="GV7" s="97"/>
      <c r="GW7" s="97"/>
      <c r="GX7" s="97"/>
      <c r="GY7" s="97"/>
      <c r="GZ7" s="97"/>
      <c r="HA7" s="97"/>
      <c r="HB7" s="97"/>
      <c r="HC7" s="97"/>
      <c r="HD7" s="97"/>
      <c r="HE7" s="97"/>
      <c r="HF7" s="97"/>
      <c r="HG7" s="97"/>
      <c r="HH7" s="97"/>
      <c r="HI7" s="97"/>
      <c r="HJ7" s="97"/>
      <c r="HK7" s="97"/>
      <c r="HL7" s="97"/>
      <c r="HM7" s="97"/>
      <c r="HN7" s="97"/>
      <c r="HO7" s="97"/>
      <c r="HP7" s="97"/>
      <c r="HQ7" s="97"/>
      <c r="HR7" s="97"/>
      <c r="HS7" s="97"/>
      <c r="HT7" s="97"/>
      <c r="HU7" s="97"/>
      <c r="HV7" s="97"/>
      <c r="HW7" s="97"/>
      <c r="HX7" s="97"/>
      <c r="HY7" s="97"/>
      <c r="HZ7" s="97"/>
      <c r="IA7" s="97"/>
      <c r="IB7" s="97"/>
      <c r="IC7" s="97"/>
      <c r="ID7" s="97"/>
      <c r="IE7" s="97"/>
      <c r="IF7" s="97"/>
      <c r="IG7" s="97"/>
      <c r="IH7" s="97"/>
      <c r="II7" s="97"/>
      <c r="IJ7" s="97"/>
      <c r="IK7" s="97"/>
      <c r="IL7" s="97"/>
      <c r="IM7" s="97"/>
      <c r="IN7" s="97"/>
      <c r="IO7" s="97"/>
      <c r="IP7" s="97"/>
      <c r="IQ7" s="97"/>
      <c r="IR7" s="97"/>
      <c r="IS7" s="97"/>
      <c r="IT7" s="97"/>
      <c r="IU7" s="97"/>
      <c r="IV7" s="97"/>
    </row>
    <row r="8" spans="1:256" s="92" customFormat="1" x14ac:dyDescent="0.25">
      <c r="A8" s="89" t="s">
        <v>128</v>
      </c>
      <c r="B8" s="90">
        <v>1</v>
      </c>
      <c r="C8" s="91">
        <f>IFERROR(ROUND((C9/C10),4),0)</f>
        <v>2.3264999999999998</v>
      </c>
      <c r="D8" s="90">
        <v>1</v>
      </c>
      <c r="E8" s="91">
        <f>IFERROR(ROUND((E9/E10),4),0)</f>
        <v>1.1856</v>
      </c>
      <c r="F8" s="91">
        <f>IFERROR(ROUND((F9/F10),4),0)</f>
        <v>0.8931</v>
      </c>
      <c r="G8" s="91">
        <f>$D$8</f>
        <v>1</v>
      </c>
      <c r="H8" s="91">
        <f t="shared" ref="H8:U8" si="1">IFERROR(ROUND((H9/H10),4),0)</f>
        <v>0</v>
      </c>
      <c r="I8" s="91">
        <f>$D$8</f>
        <v>1</v>
      </c>
      <c r="J8" s="91">
        <f t="shared" si="1"/>
        <v>1.2584</v>
      </c>
      <c r="K8" s="91">
        <f>$D$8</f>
        <v>1</v>
      </c>
      <c r="L8" s="91">
        <f t="shared" si="1"/>
        <v>0.8931</v>
      </c>
      <c r="M8" s="91">
        <f t="shared" si="1"/>
        <v>0</v>
      </c>
      <c r="N8" s="91">
        <f t="shared" si="1"/>
        <v>0</v>
      </c>
      <c r="O8" s="91">
        <f t="shared" si="1"/>
        <v>0</v>
      </c>
      <c r="P8" s="91">
        <f t="shared" si="1"/>
        <v>0</v>
      </c>
      <c r="Q8" s="91">
        <f t="shared" si="1"/>
        <v>0</v>
      </c>
      <c r="R8" s="91">
        <f t="shared" si="1"/>
        <v>0</v>
      </c>
      <c r="S8" s="91">
        <f t="shared" si="1"/>
        <v>0</v>
      </c>
      <c r="T8" s="91">
        <f t="shared" si="1"/>
        <v>0</v>
      </c>
      <c r="U8" s="91">
        <f t="shared" si="1"/>
        <v>0</v>
      </c>
    </row>
    <row r="9" spans="1:256" s="98" customFormat="1" x14ac:dyDescent="0.2">
      <c r="A9" s="93" t="s">
        <v>129</v>
      </c>
      <c r="B9" s="67"/>
      <c r="C9" s="94">
        <v>3104</v>
      </c>
      <c r="D9" s="67"/>
      <c r="E9" s="95">
        <v>2229</v>
      </c>
      <c r="F9" s="94">
        <v>1679</v>
      </c>
      <c r="G9" s="94"/>
      <c r="H9" s="96">
        <v>0</v>
      </c>
      <c r="I9" s="94"/>
      <c r="J9" s="96">
        <v>1679</v>
      </c>
      <c r="K9" s="94"/>
      <c r="L9" s="94">
        <f>H9+J9</f>
        <v>1679</v>
      </c>
      <c r="M9" s="94"/>
      <c r="N9" s="94"/>
      <c r="O9" s="94"/>
      <c r="P9" s="94"/>
      <c r="Q9" s="94"/>
      <c r="R9" s="94"/>
      <c r="S9" s="94"/>
      <c r="T9" s="94"/>
      <c r="U9" s="94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</row>
    <row r="10" spans="1:256" s="98" customFormat="1" x14ac:dyDescent="0.2">
      <c r="A10" s="93" t="s">
        <v>130</v>
      </c>
      <c r="B10" s="67"/>
      <c r="C10" s="94">
        <f>Produção!B98</f>
        <v>1334.1935483870966</v>
      </c>
      <c r="D10" s="67"/>
      <c r="E10" s="94">
        <f>Produção!$D$98</f>
        <v>1880</v>
      </c>
      <c r="F10" s="94">
        <f>Produção!$D$98</f>
        <v>1880</v>
      </c>
      <c r="G10" s="94"/>
      <c r="H10" s="94">
        <f>Produção!$G$98</f>
        <v>545.80645161290317</v>
      </c>
      <c r="I10" s="94"/>
      <c r="J10" s="94">
        <f>Produção!$I$98</f>
        <v>1334.1935483870966</v>
      </c>
      <c r="K10" s="94"/>
      <c r="L10" s="94">
        <f>Produção!$D$98</f>
        <v>1880</v>
      </c>
      <c r="M10" s="94">
        <f>Produção!$D$98</f>
        <v>1880</v>
      </c>
      <c r="N10" s="94">
        <f>Produção!$D$98</f>
        <v>1880</v>
      </c>
      <c r="O10" s="94">
        <f>Produção!$D$98</f>
        <v>1880</v>
      </c>
      <c r="P10" s="94">
        <f>Produção!$D$98</f>
        <v>1880</v>
      </c>
      <c r="Q10" s="94">
        <f>Produção!$D$98</f>
        <v>1880</v>
      </c>
      <c r="R10" s="94">
        <f>Produção!$D$98</f>
        <v>1880</v>
      </c>
      <c r="S10" s="94">
        <f>Produção!$D$98</f>
        <v>1880</v>
      </c>
      <c r="T10" s="94">
        <f>Produção!$D$98</f>
        <v>1880</v>
      </c>
      <c r="U10" s="94">
        <f>Produção!$D$98</f>
        <v>1880</v>
      </c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</row>
    <row r="11" spans="1:256" s="92" customFormat="1" x14ac:dyDescent="0.25">
      <c r="A11" s="89" t="s">
        <v>131</v>
      </c>
      <c r="B11" s="99" t="s">
        <v>132</v>
      </c>
      <c r="C11" s="100">
        <f>IFERROR(ROUND((C12/C13),4),0)</f>
        <v>1</v>
      </c>
      <c r="D11" s="99" t="s">
        <v>132</v>
      </c>
      <c r="E11" s="100">
        <f>IFERROR(ROUND((E12/E13),4),0)</f>
        <v>1</v>
      </c>
      <c r="F11" s="100">
        <f>IFERROR(ROUND((F12/F13),4),0)</f>
        <v>1</v>
      </c>
      <c r="G11" s="91" t="str">
        <f>D11</f>
        <v>≥ 70%</v>
      </c>
      <c r="H11" s="100">
        <f t="shared" ref="H11:U11" si="2">IFERROR(ROUND((H12/H13),4),0)</f>
        <v>0</v>
      </c>
      <c r="I11" s="91" t="str">
        <f>G11</f>
        <v>≥ 70%</v>
      </c>
      <c r="J11" s="100">
        <f t="shared" si="2"/>
        <v>1</v>
      </c>
      <c r="K11" s="91" t="str">
        <f>I11</f>
        <v>≥ 70%</v>
      </c>
      <c r="L11" s="100">
        <f t="shared" si="2"/>
        <v>1</v>
      </c>
      <c r="M11" s="100">
        <f t="shared" si="2"/>
        <v>0</v>
      </c>
      <c r="N11" s="100">
        <f t="shared" si="2"/>
        <v>0</v>
      </c>
      <c r="O11" s="100">
        <f t="shared" si="2"/>
        <v>0</v>
      </c>
      <c r="P11" s="100">
        <f t="shared" si="2"/>
        <v>0</v>
      </c>
      <c r="Q11" s="100">
        <f t="shared" si="2"/>
        <v>0</v>
      </c>
      <c r="R11" s="100">
        <f t="shared" si="2"/>
        <v>0</v>
      </c>
      <c r="S11" s="100">
        <f t="shared" si="2"/>
        <v>0</v>
      </c>
      <c r="T11" s="100">
        <f t="shared" si="2"/>
        <v>0</v>
      </c>
      <c r="U11" s="100">
        <f t="shared" si="2"/>
        <v>0</v>
      </c>
    </row>
    <row r="12" spans="1:256" s="98" customFormat="1" x14ac:dyDescent="0.2">
      <c r="A12" s="93" t="s">
        <v>133</v>
      </c>
      <c r="B12" s="67"/>
      <c r="C12" s="94">
        <v>752</v>
      </c>
      <c r="D12" s="67"/>
      <c r="E12" s="95">
        <v>1577</v>
      </c>
      <c r="F12" s="94">
        <v>1760</v>
      </c>
      <c r="G12" s="94"/>
      <c r="H12" s="96">
        <v>0</v>
      </c>
      <c r="I12" s="94"/>
      <c r="J12" s="96">
        <v>1760</v>
      </c>
      <c r="K12" s="94"/>
      <c r="L12" s="94">
        <f>H12+J12</f>
        <v>1760</v>
      </c>
      <c r="M12" s="94"/>
      <c r="N12" s="94"/>
      <c r="O12" s="94"/>
      <c r="P12" s="94"/>
      <c r="Q12" s="94"/>
      <c r="R12" s="94"/>
      <c r="S12" s="94"/>
      <c r="T12" s="94"/>
      <c r="U12" s="94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</row>
    <row r="13" spans="1:256" s="98" customFormat="1" x14ac:dyDescent="0.2">
      <c r="A13" s="93" t="s">
        <v>134</v>
      </c>
      <c r="B13" s="67"/>
      <c r="C13" s="94">
        <v>752</v>
      </c>
      <c r="D13" s="67"/>
      <c r="E13" s="95">
        <v>1577</v>
      </c>
      <c r="F13" s="94">
        <v>1760</v>
      </c>
      <c r="G13" s="94"/>
      <c r="H13" s="96">
        <v>0</v>
      </c>
      <c r="I13" s="94"/>
      <c r="J13" s="96">
        <v>1760</v>
      </c>
      <c r="K13" s="94"/>
      <c r="L13" s="94">
        <f>H13+J13</f>
        <v>1760</v>
      </c>
      <c r="M13" s="94"/>
      <c r="N13" s="94"/>
      <c r="O13" s="94"/>
      <c r="P13" s="94"/>
      <c r="Q13" s="94"/>
      <c r="R13" s="94"/>
      <c r="S13" s="94"/>
      <c r="T13" s="94"/>
      <c r="U13" s="94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  <c r="IR13" s="97"/>
      <c r="IS13" s="97"/>
      <c r="IT13" s="97"/>
      <c r="IU13" s="97"/>
      <c r="IV13" s="97"/>
    </row>
    <row r="14" spans="1:256" s="92" customFormat="1" ht="25.5" x14ac:dyDescent="0.25">
      <c r="A14" s="89" t="s">
        <v>135</v>
      </c>
      <c r="B14" s="99" t="s">
        <v>136</v>
      </c>
      <c r="C14" s="100">
        <f>IFERROR(ROUND((C15/C16),4),0)</f>
        <v>1</v>
      </c>
      <c r="D14" s="99" t="s">
        <v>136</v>
      </c>
      <c r="E14" s="100">
        <f>IFERROR(ROUND((E15/E16),4),0)</f>
        <v>1</v>
      </c>
      <c r="F14" s="100">
        <f>IFERROR(ROUND((F15/F16),4),0)</f>
        <v>1</v>
      </c>
      <c r="G14" s="91" t="str">
        <f>D14</f>
        <v>≥ 99%</v>
      </c>
      <c r="H14" s="100">
        <f t="shared" ref="H14:U14" si="3">IFERROR(ROUND((H15/H16),4),0)</f>
        <v>0</v>
      </c>
      <c r="I14" s="91" t="str">
        <f>G14</f>
        <v>≥ 99%</v>
      </c>
      <c r="J14" s="100">
        <f t="shared" si="3"/>
        <v>1</v>
      </c>
      <c r="K14" s="91" t="str">
        <f>I14</f>
        <v>≥ 99%</v>
      </c>
      <c r="L14" s="100">
        <f t="shared" si="3"/>
        <v>1</v>
      </c>
      <c r="M14" s="100">
        <f t="shared" si="3"/>
        <v>0</v>
      </c>
      <c r="N14" s="100">
        <f t="shared" si="3"/>
        <v>0</v>
      </c>
      <c r="O14" s="100">
        <f t="shared" si="3"/>
        <v>0</v>
      </c>
      <c r="P14" s="100">
        <f t="shared" si="3"/>
        <v>0</v>
      </c>
      <c r="Q14" s="100">
        <f t="shared" si="3"/>
        <v>0</v>
      </c>
      <c r="R14" s="100">
        <f t="shared" si="3"/>
        <v>0</v>
      </c>
      <c r="S14" s="100">
        <f t="shared" si="3"/>
        <v>0</v>
      </c>
      <c r="T14" s="100">
        <f t="shared" si="3"/>
        <v>0</v>
      </c>
      <c r="U14" s="100">
        <f t="shared" si="3"/>
        <v>0</v>
      </c>
    </row>
    <row r="15" spans="1:256" s="98" customFormat="1" x14ac:dyDescent="0.2">
      <c r="A15" s="93" t="s">
        <v>137</v>
      </c>
      <c r="B15" s="67">
        <v>1</v>
      </c>
      <c r="C15" s="94">
        <v>172</v>
      </c>
      <c r="D15" s="67"/>
      <c r="E15" s="95">
        <v>172</v>
      </c>
      <c r="F15" s="94">
        <v>168</v>
      </c>
      <c r="G15" s="94"/>
      <c r="H15" s="96">
        <v>0</v>
      </c>
      <c r="I15" s="94"/>
      <c r="J15" s="96">
        <v>175</v>
      </c>
      <c r="K15" s="94"/>
      <c r="L15" s="94">
        <f>J15</f>
        <v>175</v>
      </c>
      <c r="M15" s="94"/>
      <c r="N15" s="94"/>
      <c r="O15" s="94"/>
      <c r="P15" s="94"/>
      <c r="Q15" s="94"/>
      <c r="R15" s="94"/>
      <c r="S15" s="94"/>
      <c r="T15" s="94"/>
      <c r="U15" s="94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  <c r="IR15" s="97"/>
      <c r="IS15" s="97"/>
      <c r="IT15" s="97"/>
      <c r="IU15" s="97"/>
      <c r="IV15" s="97"/>
    </row>
    <row r="16" spans="1:256" s="98" customFormat="1" x14ac:dyDescent="0.2">
      <c r="A16" s="93" t="s">
        <v>138</v>
      </c>
      <c r="B16" s="67"/>
      <c r="C16" s="94">
        <v>172</v>
      </c>
      <c r="D16" s="67"/>
      <c r="E16" s="95">
        <v>172</v>
      </c>
      <c r="F16" s="94">
        <v>168</v>
      </c>
      <c r="G16" s="94"/>
      <c r="H16" s="96">
        <v>0</v>
      </c>
      <c r="I16" s="94"/>
      <c r="J16" s="96">
        <v>175</v>
      </c>
      <c r="K16" s="94"/>
      <c r="L16" s="94">
        <f>J16</f>
        <v>175</v>
      </c>
      <c r="M16" s="94"/>
      <c r="N16" s="94"/>
      <c r="O16" s="94"/>
      <c r="P16" s="94"/>
      <c r="Q16" s="94"/>
      <c r="R16" s="94"/>
      <c r="S16" s="94"/>
      <c r="T16" s="94"/>
      <c r="U16" s="94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  <c r="IR16" s="97"/>
      <c r="IS16" s="97"/>
      <c r="IT16" s="97"/>
      <c r="IU16" s="97"/>
      <c r="IV16" s="97"/>
    </row>
    <row r="17" spans="1:21" s="92" customFormat="1" ht="25.5" x14ac:dyDescent="0.25">
      <c r="A17" s="89" t="s">
        <v>139</v>
      </c>
      <c r="B17" s="99" t="s">
        <v>56</v>
      </c>
      <c r="C17" s="100">
        <f>IFERROR(ROUND((C18/C19),4),0)</f>
        <v>4.9399999999999999E-2</v>
      </c>
      <c r="D17" s="99" t="s">
        <v>56</v>
      </c>
      <c r="E17" s="100">
        <f>IFERROR(ROUND((E18/E19),4),0)</f>
        <v>5.8900000000000001E-2</v>
      </c>
      <c r="F17" s="100">
        <f>IFERROR(ROUND((F18/F19),4),0)</f>
        <v>4.65E-2</v>
      </c>
      <c r="G17" s="91" t="str">
        <f>D17</f>
        <v>≥ 5%</v>
      </c>
      <c r="H17" s="100">
        <f t="shared" ref="H17:U17" si="4">IFERROR(ROUND((H18/H19),4),0)</f>
        <v>3.7499999999999999E-2</v>
      </c>
      <c r="I17" s="91" t="str">
        <f>G17</f>
        <v>≥ 5%</v>
      </c>
      <c r="J17" s="100">
        <f t="shared" si="4"/>
        <v>6.7100000000000007E-2</v>
      </c>
      <c r="K17" s="91" t="str">
        <f>I17</f>
        <v>≥ 5%</v>
      </c>
      <c r="L17" s="100">
        <f t="shared" si="4"/>
        <v>5.9799999999999999E-2</v>
      </c>
      <c r="M17" s="100">
        <f t="shared" si="4"/>
        <v>5.9799999999999999E-2</v>
      </c>
      <c r="N17" s="100">
        <f t="shared" si="4"/>
        <v>0</v>
      </c>
      <c r="O17" s="100">
        <f t="shared" si="4"/>
        <v>0</v>
      </c>
      <c r="P17" s="100">
        <f t="shared" si="4"/>
        <v>0</v>
      </c>
      <c r="Q17" s="100">
        <f t="shared" si="4"/>
        <v>0</v>
      </c>
      <c r="R17" s="100">
        <f t="shared" si="4"/>
        <v>0</v>
      </c>
      <c r="S17" s="100">
        <f t="shared" si="4"/>
        <v>0</v>
      </c>
      <c r="T17" s="100">
        <f t="shared" si="4"/>
        <v>0</v>
      </c>
      <c r="U17" s="100">
        <f t="shared" si="4"/>
        <v>0</v>
      </c>
    </row>
    <row r="18" spans="1:21" s="98" customFormat="1" x14ac:dyDescent="0.2">
      <c r="A18" s="93" t="s">
        <v>55</v>
      </c>
      <c r="B18" s="67"/>
      <c r="C18" s="94">
        <f>Produção!C61</f>
        <v>158</v>
      </c>
      <c r="D18" s="67"/>
      <c r="E18" s="94">
        <f>Produção!E61</f>
        <v>272</v>
      </c>
      <c r="F18" s="94">
        <v>230</v>
      </c>
      <c r="G18" s="94"/>
      <c r="H18" s="94">
        <v>46</v>
      </c>
      <c r="I18" s="94"/>
      <c r="J18" s="94">
        <v>252</v>
      </c>
      <c r="K18" s="94"/>
      <c r="L18" s="94">
        <f>H18+J18</f>
        <v>298</v>
      </c>
      <c r="M18" s="94">
        <f>Produção!L61</f>
        <v>298</v>
      </c>
      <c r="N18" s="94">
        <f>Produção!M61</f>
        <v>0</v>
      </c>
      <c r="O18" s="94">
        <f>Produção!N61</f>
        <v>0</v>
      </c>
      <c r="P18" s="94">
        <f>Produção!O61</f>
        <v>0</v>
      </c>
      <c r="Q18" s="94">
        <f>Produção!P61</f>
        <v>0</v>
      </c>
      <c r="R18" s="94">
        <f>Produção!Q61</f>
        <v>0</v>
      </c>
      <c r="S18" s="94">
        <f>Produção!R61</f>
        <v>0</v>
      </c>
      <c r="T18" s="94">
        <f>Produção!S61</f>
        <v>0</v>
      </c>
      <c r="U18" s="94">
        <f>Produção!T61</f>
        <v>0</v>
      </c>
    </row>
    <row r="19" spans="1:21" s="98" customFormat="1" x14ac:dyDescent="0.2">
      <c r="A19" s="93" t="s">
        <v>140</v>
      </c>
      <c r="B19" s="67"/>
      <c r="C19" s="94">
        <f>Produção!C62</f>
        <v>3198</v>
      </c>
      <c r="D19" s="67"/>
      <c r="E19" s="94">
        <f>Produção!E62</f>
        <v>4615</v>
      </c>
      <c r="F19" s="94">
        <v>4942</v>
      </c>
      <c r="G19" s="94"/>
      <c r="H19" s="94">
        <v>1228</v>
      </c>
      <c r="I19" s="94"/>
      <c r="J19" s="94">
        <v>3755</v>
      </c>
      <c r="K19" s="94"/>
      <c r="L19" s="94">
        <f>H19+J19</f>
        <v>4983</v>
      </c>
      <c r="M19" s="94">
        <f>Produção!L62</f>
        <v>4983</v>
      </c>
      <c r="N19" s="94">
        <f>Produção!M62</f>
        <v>0</v>
      </c>
      <c r="O19" s="94">
        <f>Produção!N62</f>
        <v>0</v>
      </c>
      <c r="P19" s="94">
        <f>Produção!O62</f>
        <v>0</v>
      </c>
      <c r="Q19" s="94">
        <f>Produção!P62</f>
        <v>0</v>
      </c>
      <c r="R19" s="94">
        <f>Produção!Q62</f>
        <v>0</v>
      </c>
      <c r="S19" s="94">
        <f>Produção!R62</f>
        <v>0</v>
      </c>
      <c r="T19" s="94">
        <f>Produção!S62</f>
        <v>0</v>
      </c>
      <c r="U19" s="94">
        <f>Produção!T62</f>
        <v>0</v>
      </c>
    </row>
    <row r="20" spans="1:21" s="104" customFormat="1" x14ac:dyDescent="0.25">
      <c r="A20" s="101" t="s">
        <v>141</v>
      </c>
      <c r="B20" s="102" t="s">
        <v>142</v>
      </c>
      <c r="C20" s="103">
        <f>IFERROR(ROUND((C21/C22),4),0)</f>
        <v>1.4E-3</v>
      </c>
      <c r="D20" s="102" t="s">
        <v>142</v>
      </c>
      <c r="E20" s="103">
        <f>IFERROR(ROUND((E21/E22),4),0)</f>
        <v>5.0000000000000001E-4</v>
      </c>
      <c r="F20" s="103">
        <f>IFERROR(ROUND((F21/F22),4),0)</f>
        <v>1.17E-2</v>
      </c>
      <c r="G20" s="91" t="str">
        <f>D20</f>
        <v>≤ 0,5%</v>
      </c>
      <c r="H20" s="103">
        <f t="shared" ref="H20:U20" si="5">IFERROR(ROUND((H21/H22),4),0)</f>
        <v>0</v>
      </c>
      <c r="I20" s="91" t="str">
        <f>G20</f>
        <v>≤ 0,5%</v>
      </c>
      <c r="J20" s="103">
        <f t="shared" si="5"/>
        <v>0</v>
      </c>
      <c r="K20" s="91" t="str">
        <f>I20</f>
        <v>≤ 0,5%</v>
      </c>
      <c r="L20" s="103">
        <f t="shared" si="5"/>
        <v>3.3999999999999998E-3</v>
      </c>
      <c r="M20" s="103">
        <f t="shared" si="5"/>
        <v>0</v>
      </c>
      <c r="N20" s="103">
        <f t="shared" si="5"/>
        <v>0</v>
      </c>
      <c r="O20" s="103">
        <f t="shared" si="5"/>
        <v>0</v>
      </c>
      <c r="P20" s="103">
        <f t="shared" si="5"/>
        <v>0</v>
      </c>
      <c r="Q20" s="103">
        <f t="shared" si="5"/>
        <v>0</v>
      </c>
      <c r="R20" s="103">
        <f t="shared" si="5"/>
        <v>0</v>
      </c>
      <c r="S20" s="103">
        <f t="shared" si="5"/>
        <v>0</v>
      </c>
      <c r="T20" s="103">
        <f t="shared" si="5"/>
        <v>0</v>
      </c>
      <c r="U20" s="103">
        <f t="shared" si="5"/>
        <v>0</v>
      </c>
    </row>
    <row r="21" spans="1:21" s="110" customFormat="1" x14ac:dyDescent="0.2">
      <c r="A21" s="105" t="s">
        <v>143</v>
      </c>
      <c r="B21" s="106"/>
      <c r="C21" s="107">
        <v>847.27</v>
      </c>
      <c r="D21" s="106"/>
      <c r="E21" s="108">
        <v>98</v>
      </c>
      <c r="F21" s="107">
        <v>2271.7199999999998</v>
      </c>
      <c r="G21" s="107"/>
      <c r="H21" s="109">
        <v>1920</v>
      </c>
      <c r="I21" s="107"/>
      <c r="J21" s="109">
        <v>0</v>
      </c>
      <c r="K21" s="107"/>
      <c r="L21" s="107">
        <f>H21+J21</f>
        <v>1920</v>
      </c>
      <c r="M21" s="107"/>
      <c r="N21" s="107"/>
      <c r="O21" s="107"/>
      <c r="P21" s="107"/>
      <c r="Q21" s="107"/>
      <c r="R21" s="107"/>
      <c r="S21" s="107"/>
      <c r="T21" s="107"/>
      <c r="U21" s="107"/>
    </row>
    <row r="22" spans="1:21" s="110" customFormat="1" x14ac:dyDescent="0.2">
      <c r="A22" s="105" t="s">
        <v>144</v>
      </c>
      <c r="B22" s="106"/>
      <c r="C22" s="107">
        <v>615252.68999999994</v>
      </c>
      <c r="D22" s="106"/>
      <c r="E22" s="108">
        <v>193596</v>
      </c>
      <c r="F22" s="107">
        <v>193596</v>
      </c>
      <c r="G22" s="107"/>
      <c r="H22" s="109">
        <v>0</v>
      </c>
      <c r="I22" s="107"/>
      <c r="J22" s="109">
        <v>560680</v>
      </c>
      <c r="K22" s="107"/>
      <c r="L22" s="107">
        <f>H22+J22</f>
        <v>560680</v>
      </c>
      <c r="M22" s="107"/>
      <c r="N22" s="107"/>
      <c r="O22" s="107"/>
      <c r="P22" s="107"/>
      <c r="Q22" s="107"/>
      <c r="R22" s="107"/>
      <c r="S22" s="107"/>
      <c r="T22" s="107"/>
      <c r="U22" s="107"/>
    </row>
  </sheetData>
  <mergeCells count="2">
    <mergeCell ref="A2:U2"/>
    <mergeCell ref="A3:U3"/>
  </mergeCells>
  <printOptions horizontalCentered="1"/>
  <pageMargins left="0.23622047244094491" right="0.23622047244094491" top="0.74803149606299213" bottom="0.74803149606299213" header="0.31496062992125984" footer="0.31496062992125984"/>
  <pageSetup paperSize="9" firstPageNumber="0" orientation="landscape" horizontalDpi="300" verticalDpi="300" r:id="rId1"/>
  <headerFooter>
    <oddFooter>&amp;C
Diretoria Geral - Policlínica de Formosa&amp;RPágina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3E25D-2FA5-4446-AADC-B1269F949A80}">
  <sheetPr>
    <tabColor theme="7" tint="-0.499984740745262"/>
    <pageSetUpPr fitToPage="1"/>
  </sheetPr>
  <dimension ref="A1:IV22"/>
  <sheetViews>
    <sheetView showGridLines="0" view="pageBreakPreview" topLeftCell="C1" zoomScaleNormal="100" zoomScaleSheetLayoutView="100" workbookViewId="0">
      <selection activeCell="A39" sqref="A39"/>
    </sheetView>
  </sheetViews>
  <sheetFormatPr defaultColWidth="8.7109375" defaultRowHeight="12.75" x14ac:dyDescent="0.25"/>
  <cols>
    <col min="1" max="1" width="78.28515625" style="84" customWidth="1"/>
    <col min="2" max="8" width="12.7109375" style="84" customWidth="1"/>
    <col min="9" max="10" width="21.7109375" style="84" customWidth="1"/>
    <col min="11" max="12" width="12.7109375" style="84" customWidth="1"/>
    <col min="13" max="16384" width="8.7109375" style="84"/>
  </cols>
  <sheetData>
    <row r="1" spans="1:256" s="83" customFormat="1" ht="54.95" customHeight="1" x14ac:dyDescent="0.8">
      <c r="A1" s="82" t="s">
        <v>122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  <c r="EL1" s="82"/>
      <c r="EM1" s="82"/>
      <c r="EN1" s="82"/>
      <c r="EO1" s="82"/>
      <c r="EP1" s="82"/>
      <c r="EQ1" s="82"/>
      <c r="ER1" s="82"/>
      <c r="ES1" s="82"/>
      <c r="ET1" s="82"/>
      <c r="EU1" s="82"/>
      <c r="EV1" s="82"/>
      <c r="EW1" s="82"/>
      <c r="EX1" s="82"/>
      <c r="EY1" s="82"/>
      <c r="EZ1" s="82"/>
      <c r="FA1" s="82"/>
      <c r="FB1" s="82"/>
      <c r="FC1" s="82"/>
      <c r="FD1" s="82"/>
      <c r="FE1" s="82"/>
      <c r="FF1" s="82"/>
      <c r="FG1" s="82"/>
      <c r="FH1" s="82"/>
      <c r="FI1" s="82"/>
      <c r="FJ1" s="82"/>
      <c r="FK1" s="82"/>
      <c r="FL1" s="82"/>
      <c r="FM1" s="82"/>
      <c r="FN1" s="82"/>
      <c r="FO1" s="82"/>
      <c r="FP1" s="82"/>
      <c r="FQ1" s="82"/>
      <c r="FR1" s="82"/>
      <c r="FS1" s="82"/>
      <c r="FT1" s="82"/>
      <c r="FU1" s="82"/>
      <c r="FV1" s="82"/>
      <c r="FW1" s="82"/>
      <c r="FX1" s="82"/>
      <c r="FY1" s="82"/>
      <c r="FZ1" s="82"/>
      <c r="GA1" s="82"/>
      <c r="GB1" s="82"/>
      <c r="GC1" s="82"/>
      <c r="GD1" s="82"/>
      <c r="GE1" s="82"/>
      <c r="GF1" s="82"/>
      <c r="GG1" s="82"/>
      <c r="GH1" s="82"/>
      <c r="GI1" s="82"/>
      <c r="GJ1" s="82"/>
      <c r="GK1" s="82"/>
      <c r="GL1" s="82"/>
      <c r="GM1" s="82"/>
      <c r="GN1" s="82"/>
      <c r="GO1" s="82"/>
      <c r="GP1" s="82"/>
      <c r="GQ1" s="82"/>
      <c r="GR1" s="82"/>
      <c r="GS1" s="82"/>
      <c r="GT1" s="82"/>
      <c r="GU1" s="82"/>
      <c r="GV1" s="82"/>
      <c r="GW1" s="82"/>
      <c r="GX1" s="82"/>
      <c r="GY1" s="82"/>
      <c r="GZ1" s="82"/>
      <c r="HA1" s="82"/>
      <c r="HB1" s="82"/>
      <c r="HC1" s="82"/>
      <c r="HD1" s="82"/>
      <c r="HE1" s="82"/>
      <c r="HF1" s="82"/>
      <c r="HG1" s="82"/>
      <c r="HH1" s="82"/>
      <c r="HI1" s="82"/>
      <c r="HJ1" s="82"/>
      <c r="HK1" s="82"/>
      <c r="HL1" s="82"/>
      <c r="HM1" s="82"/>
      <c r="HN1" s="82"/>
      <c r="HO1" s="82"/>
      <c r="HP1" s="82"/>
      <c r="HQ1" s="82"/>
      <c r="HR1" s="82"/>
      <c r="HS1" s="82"/>
      <c r="HT1" s="82"/>
      <c r="HU1" s="82"/>
      <c r="HV1" s="82"/>
      <c r="HW1" s="82"/>
      <c r="HX1" s="82"/>
      <c r="HY1" s="82"/>
      <c r="HZ1" s="82"/>
      <c r="IA1" s="82"/>
      <c r="IB1" s="82"/>
      <c r="IC1" s="82"/>
      <c r="ID1" s="82"/>
      <c r="IE1" s="82"/>
      <c r="IF1" s="82"/>
      <c r="IG1" s="82"/>
      <c r="IH1" s="82"/>
      <c r="II1" s="82"/>
      <c r="IJ1" s="82"/>
      <c r="IK1" s="82"/>
      <c r="IL1" s="82"/>
      <c r="IM1" s="82"/>
      <c r="IN1" s="82"/>
      <c r="IO1" s="82"/>
      <c r="IP1" s="82"/>
      <c r="IQ1" s="82"/>
      <c r="IR1" s="82"/>
      <c r="IS1" s="82"/>
      <c r="IT1" s="82"/>
      <c r="IU1" s="82"/>
      <c r="IV1" s="82"/>
    </row>
    <row r="2" spans="1:256" ht="15" x14ac:dyDescent="0.25">
      <c r="A2" s="164" t="s">
        <v>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</row>
    <row r="3" spans="1:256" x14ac:dyDescent="0.25">
      <c r="A3" s="165" t="s">
        <v>123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</row>
    <row r="4" spans="1:256" s="88" customFormat="1" ht="25.5" x14ac:dyDescent="0.2">
      <c r="A4" s="85" t="s">
        <v>124</v>
      </c>
      <c r="B4" s="86" t="str">
        <f>Produção!D4</f>
        <v>Meta Mensal</v>
      </c>
      <c r="C4" s="86" t="str">
        <f>Produção!C9</f>
        <v>10-31-jul-24</v>
      </c>
      <c r="D4" s="86" t="s">
        <v>5</v>
      </c>
      <c r="E4" s="86">
        <f>Produção!E4</f>
        <v>45505</v>
      </c>
      <c r="F4" s="86" t="e">
        <f ca="1">Produção!F4</f>
        <v>#NAME?</v>
      </c>
      <c r="G4" s="86" t="str">
        <f>Produção!G4</f>
        <v>Meta Parcial</v>
      </c>
      <c r="H4" s="86" t="str">
        <f>Produção!H4</f>
        <v>01-09-Out-24</v>
      </c>
      <c r="I4" s="85" t="s">
        <v>118</v>
      </c>
      <c r="J4" s="85" t="s">
        <v>119</v>
      </c>
      <c r="K4" s="85" t="s">
        <v>120</v>
      </c>
      <c r="L4" s="85" t="s">
        <v>121</v>
      </c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</row>
    <row r="5" spans="1:256" s="92" customFormat="1" x14ac:dyDescent="0.25">
      <c r="A5" s="89" t="s">
        <v>125</v>
      </c>
      <c r="B5" s="90">
        <v>1</v>
      </c>
      <c r="C5" s="91">
        <f>IFERROR(ROUND((C6/C7),4),0)</f>
        <v>1.6774</v>
      </c>
      <c r="D5" s="90">
        <v>1</v>
      </c>
      <c r="E5" s="91">
        <f>IFERROR(ROUND((E6/E7),4),0)</f>
        <v>1.4016999999999999</v>
      </c>
      <c r="F5" s="91">
        <f>IFERROR(ROUND((F6/F7),4),0)</f>
        <v>1.3522000000000001</v>
      </c>
      <c r="G5" s="91">
        <f>D5</f>
        <v>1</v>
      </c>
      <c r="H5" s="91">
        <f>IFERROR(ROUND((H6/H7),4),0)</f>
        <v>0</v>
      </c>
      <c r="I5" s="111">
        <v>1</v>
      </c>
      <c r="J5" s="111">
        <f>IFERROR(ROUND((J6/J7),4),0)</f>
        <v>1.3148</v>
      </c>
      <c r="K5" s="111">
        <f>J5-I5</f>
        <v>0.31479999999999997</v>
      </c>
      <c r="L5" s="111">
        <f>1-(I5-J5)/I5</f>
        <v>1.3148</v>
      </c>
    </row>
    <row r="6" spans="1:256" s="98" customFormat="1" x14ac:dyDescent="0.2">
      <c r="A6" s="93" t="s">
        <v>126</v>
      </c>
      <c r="B6" s="67"/>
      <c r="C6" s="94">
        <v>6473</v>
      </c>
      <c r="D6" s="67"/>
      <c r="E6" s="94">
        <v>7621</v>
      </c>
      <c r="F6" s="94">
        <v>7352</v>
      </c>
      <c r="G6" s="94"/>
      <c r="H6" s="94">
        <f>Desempenho!H6</f>
        <v>0</v>
      </c>
      <c r="I6" s="112"/>
      <c r="J6" s="112">
        <f>SUM(C6,E6,F6,H6)</f>
        <v>21446</v>
      </c>
      <c r="K6" s="112"/>
      <c r="L6" s="112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  <c r="IO6" s="97"/>
      <c r="IP6" s="97"/>
      <c r="IQ6" s="97"/>
      <c r="IR6" s="97"/>
      <c r="IS6" s="97"/>
      <c r="IT6" s="97"/>
      <c r="IU6" s="97"/>
      <c r="IV6" s="97"/>
    </row>
    <row r="7" spans="1:256" s="98" customFormat="1" x14ac:dyDescent="0.2">
      <c r="A7" s="93" t="s">
        <v>127</v>
      </c>
      <c r="B7" s="67"/>
      <c r="C7" s="94">
        <f>Produção!$B$5+Produção!$B$6</f>
        <v>3859</v>
      </c>
      <c r="D7" s="67"/>
      <c r="E7" s="94">
        <f>Produção!$D$5+Produção!$D$6</f>
        <v>5437</v>
      </c>
      <c r="F7" s="94">
        <f>Produção!$D$5+Produção!$D$6</f>
        <v>5437</v>
      </c>
      <c r="G7" s="94"/>
      <c r="H7" s="94">
        <f>Produção!$G$5+Produção!$G$6</f>
        <v>1578.483870967742</v>
      </c>
      <c r="I7" s="112"/>
      <c r="J7" s="112">
        <f>SUM(C7,E7,F7,H7)</f>
        <v>16311.483870967742</v>
      </c>
      <c r="K7" s="112"/>
      <c r="L7" s="112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  <c r="EY7" s="97"/>
      <c r="EZ7" s="97"/>
      <c r="FA7" s="97"/>
      <c r="FB7" s="97"/>
      <c r="FC7" s="97"/>
      <c r="FD7" s="97"/>
      <c r="FE7" s="97"/>
      <c r="FF7" s="97"/>
      <c r="FG7" s="97"/>
      <c r="FH7" s="97"/>
      <c r="FI7" s="97"/>
      <c r="FJ7" s="97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  <c r="FY7" s="97"/>
      <c r="FZ7" s="97"/>
      <c r="GA7" s="97"/>
      <c r="GB7" s="97"/>
      <c r="GC7" s="97"/>
      <c r="GD7" s="97"/>
      <c r="GE7" s="97"/>
      <c r="GF7" s="97"/>
      <c r="GG7" s="97"/>
      <c r="GH7" s="97"/>
      <c r="GI7" s="97"/>
      <c r="GJ7" s="97"/>
      <c r="GK7" s="97"/>
      <c r="GL7" s="97"/>
      <c r="GM7" s="97"/>
      <c r="GN7" s="97"/>
      <c r="GO7" s="97"/>
      <c r="GP7" s="97"/>
      <c r="GQ7" s="97"/>
      <c r="GR7" s="97"/>
      <c r="GS7" s="97"/>
      <c r="GT7" s="97"/>
      <c r="GU7" s="97"/>
      <c r="GV7" s="97"/>
      <c r="GW7" s="97"/>
      <c r="GX7" s="97"/>
      <c r="GY7" s="97"/>
      <c r="GZ7" s="97"/>
      <c r="HA7" s="97"/>
      <c r="HB7" s="97"/>
      <c r="HC7" s="97"/>
      <c r="HD7" s="97"/>
      <c r="HE7" s="97"/>
      <c r="HF7" s="97"/>
      <c r="HG7" s="97"/>
      <c r="HH7" s="97"/>
      <c r="HI7" s="97"/>
      <c r="HJ7" s="97"/>
      <c r="HK7" s="97"/>
      <c r="HL7" s="97"/>
      <c r="HM7" s="97"/>
      <c r="HN7" s="97"/>
      <c r="HO7" s="97"/>
      <c r="HP7" s="97"/>
      <c r="HQ7" s="97"/>
      <c r="HR7" s="97"/>
      <c r="HS7" s="97"/>
      <c r="HT7" s="97"/>
      <c r="HU7" s="97"/>
      <c r="HV7" s="97"/>
      <c r="HW7" s="97"/>
      <c r="HX7" s="97"/>
      <c r="HY7" s="97"/>
      <c r="HZ7" s="97"/>
      <c r="IA7" s="97"/>
      <c r="IB7" s="97"/>
      <c r="IC7" s="97"/>
      <c r="ID7" s="97"/>
      <c r="IE7" s="97"/>
      <c r="IF7" s="97"/>
      <c r="IG7" s="97"/>
      <c r="IH7" s="97"/>
      <c r="II7" s="97"/>
      <c r="IJ7" s="97"/>
      <c r="IK7" s="97"/>
      <c r="IL7" s="97"/>
      <c r="IM7" s="97"/>
      <c r="IN7" s="97"/>
      <c r="IO7" s="97"/>
      <c r="IP7" s="97"/>
      <c r="IQ7" s="97"/>
      <c r="IR7" s="97"/>
      <c r="IS7" s="97"/>
      <c r="IT7" s="97"/>
      <c r="IU7" s="97"/>
      <c r="IV7" s="97"/>
    </row>
    <row r="8" spans="1:256" s="92" customFormat="1" x14ac:dyDescent="0.25">
      <c r="A8" s="89" t="s">
        <v>128</v>
      </c>
      <c r="B8" s="90">
        <v>1</v>
      </c>
      <c r="C8" s="91">
        <f>IFERROR(ROUND((C9/C10),4),0)</f>
        <v>2.3264999999999998</v>
      </c>
      <c r="D8" s="90">
        <v>1</v>
      </c>
      <c r="E8" s="91">
        <f>IFERROR(ROUND((E9/E10),4),0)</f>
        <v>1.1856</v>
      </c>
      <c r="F8" s="91">
        <f>IFERROR(ROUND((F9/F10),4),0)</f>
        <v>0.8931</v>
      </c>
      <c r="G8" s="91">
        <f>$D$8</f>
        <v>1</v>
      </c>
      <c r="H8" s="91">
        <f>IFERROR(ROUND((H9/H10),4),0)</f>
        <v>0</v>
      </c>
      <c r="I8" s="111">
        <v>1</v>
      </c>
      <c r="J8" s="111">
        <f>IFERROR(ROUND((J9/J10),4),0)</f>
        <v>1.2433000000000001</v>
      </c>
      <c r="K8" s="111">
        <f>J8-I8</f>
        <v>0.24330000000000007</v>
      </c>
      <c r="L8" s="111">
        <f>1-(I8-J8)/I8</f>
        <v>1.2433000000000001</v>
      </c>
    </row>
    <row r="9" spans="1:256" s="98" customFormat="1" x14ac:dyDescent="0.2">
      <c r="A9" s="93" t="s">
        <v>129</v>
      </c>
      <c r="B9" s="67"/>
      <c r="C9" s="94">
        <v>3104</v>
      </c>
      <c r="D9" s="67"/>
      <c r="E9" s="94">
        <v>2229</v>
      </c>
      <c r="F9" s="94">
        <v>1679</v>
      </c>
      <c r="G9" s="94"/>
      <c r="H9" s="94">
        <f>Desempenho!H9</f>
        <v>0</v>
      </c>
      <c r="I9" s="112"/>
      <c r="J9" s="112">
        <f>SUM(C9,E9,F9,H9)</f>
        <v>7012</v>
      </c>
      <c r="K9" s="112"/>
      <c r="L9" s="112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</row>
    <row r="10" spans="1:256" s="98" customFormat="1" x14ac:dyDescent="0.2">
      <c r="A10" s="93" t="s">
        <v>130</v>
      </c>
      <c r="B10" s="67"/>
      <c r="C10" s="94">
        <f>Produção!B98</f>
        <v>1334.1935483870966</v>
      </c>
      <c r="D10" s="67"/>
      <c r="E10" s="94">
        <f>Produção!$D$98</f>
        <v>1880</v>
      </c>
      <c r="F10" s="94">
        <f>Produção!$D$98</f>
        <v>1880</v>
      </c>
      <c r="G10" s="94"/>
      <c r="H10" s="94">
        <f>Produção!$G$98</f>
        <v>545.80645161290317</v>
      </c>
      <c r="I10" s="112"/>
      <c r="J10" s="112">
        <f>SUM(C10,E10,F10,H10)</f>
        <v>5640</v>
      </c>
      <c r="K10" s="112"/>
      <c r="L10" s="112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</row>
    <row r="11" spans="1:256" s="92" customFormat="1" x14ac:dyDescent="0.25">
      <c r="A11" s="89" t="s">
        <v>131</v>
      </c>
      <c r="B11" s="99" t="s">
        <v>132</v>
      </c>
      <c r="C11" s="100">
        <f>IFERROR(ROUND((C12/C13),4),0)</f>
        <v>1</v>
      </c>
      <c r="D11" s="99" t="s">
        <v>132</v>
      </c>
      <c r="E11" s="100">
        <f>IFERROR(ROUND((E12/E13),4),0)</f>
        <v>1</v>
      </c>
      <c r="F11" s="100">
        <f>IFERROR(ROUND((F12/F13),4),0)</f>
        <v>1</v>
      </c>
      <c r="G11" s="91" t="str">
        <f>D11</f>
        <v>≥ 70%</v>
      </c>
      <c r="H11" s="100">
        <f>IFERROR(ROUND((H12/H13),4),0)</f>
        <v>0</v>
      </c>
      <c r="I11" s="113">
        <v>0.7</v>
      </c>
      <c r="J11" s="113">
        <f>IFERROR(ROUND((J12/J13),4),0)</f>
        <v>1</v>
      </c>
      <c r="K11" s="113">
        <f>J11-I11</f>
        <v>0.30000000000000004</v>
      </c>
      <c r="L11" s="113">
        <f>1-(I11-J11)/I11</f>
        <v>1.4285714285714286</v>
      </c>
    </row>
    <row r="12" spans="1:256" s="98" customFormat="1" x14ac:dyDescent="0.2">
      <c r="A12" s="93" t="s">
        <v>133</v>
      </c>
      <c r="B12" s="67"/>
      <c r="C12" s="94">
        <v>752</v>
      </c>
      <c r="D12" s="67"/>
      <c r="E12" s="94">
        <v>1577</v>
      </c>
      <c r="F12" s="94">
        <v>1760</v>
      </c>
      <c r="G12" s="94"/>
      <c r="H12" s="94">
        <f>Desempenho!H12</f>
        <v>0</v>
      </c>
      <c r="I12" s="112"/>
      <c r="J12" s="112">
        <f>SUM(C12,E12,F12,H12)</f>
        <v>4089</v>
      </c>
      <c r="K12" s="112"/>
      <c r="L12" s="112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</row>
    <row r="13" spans="1:256" s="98" customFormat="1" x14ac:dyDescent="0.2">
      <c r="A13" s="93" t="s">
        <v>134</v>
      </c>
      <c r="B13" s="67"/>
      <c r="C13" s="94">
        <v>752</v>
      </c>
      <c r="D13" s="67"/>
      <c r="E13" s="94">
        <v>1577</v>
      </c>
      <c r="F13" s="94">
        <v>1760</v>
      </c>
      <c r="G13" s="94"/>
      <c r="H13" s="94">
        <f>Desempenho!H13</f>
        <v>0</v>
      </c>
      <c r="I13" s="112"/>
      <c r="J13" s="112">
        <f>SUM(C13,E13,F13,H13)</f>
        <v>4089</v>
      </c>
      <c r="K13" s="112"/>
      <c r="L13" s="112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  <c r="EY13" s="97"/>
      <c r="EZ13" s="97"/>
      <c r="FA13" s="97"/>
      <c r="FB13" s="97"/>
      <c r="FC13" s="97"/>
      <c r="FD13" s="97"/>
      <c r="FE13" s="97"/>
      <c r="FF13" s="97"/>
      <c r="FG13" s="97"/>
      <c r="FH13" s="97"/>
      <c r="FI13" s="97"/>
      <c r="FJ13" s="97"/>
      <c r="FK13" s="97"/>
      <c r="FL13" s="97"/>
      <c r="FM13" s="97"/>
      <c r="FN13" s="97"/>
      <c r="FO13" s="97"/>
      <c r="FP13" s="97"/>
      <c r="FQ13" s="97"/>
      <c r="FR13" s="97"/>
      <c r="FS13" s="97"/>
      <c r="FT13" s="97"/>
      <c r="FU13" s="97"/>
      <c r="FV13" s="97"/>
      <c r="FW13" s="97"/>
      <c r="FX13" s="97"/>
      <c r="FY13" s="97"/>
      <c r="FZ13" s="97"/>
      <c r="GA13" s="97"/>
      <c r="GB13" s="97"/>
      <c r="GC13" s="97"/>
      <c r="GD13" s="97"/>
      <c r="GE13" s="97"/>
      <c r="GF13" s="97"/>
      <c r="GG13" s="97"/>
      <c r="GH13" s="97"/>
      <c r="GI13" s="97"/>
      <c r="GJ13" s="97"/>
      <c r="GK13" s="97"/>
      <c r="GL13" s="97"/>
      <c r="GM13" s="97"/>
      <c r="GN13" s="97"/>
      <c r="GO13" s="97"/>
      <c r="GP13" s="97"/>
      <c r="GQ13" s="97"/>
      <c r="GR13" s="97"/>
      <c r="GS13" s="97"/>
      <c r="GT13" s="97"/>
      <c r="GU13" s="97"/>
      <c r="GV13" s="97"/>
      <c r="GW13" s="97"/>
      <c r="GX13" s="97"/>
      <c r="GY13" s="97"/>
      <c r="GZ13" s="97"/>
      <c r="HA13" s="97"/>
      <c r="HB13" s="97"/>
      <c r="HC13" s="97"/>
      <c r="HD13" s="97"/>
      <c r="HE13" s="97"/>
      <c r="HF13" s="97"/>
      <c r="HG13" s="97"/>
      <c r="HH13" s="97"/>
      <c r="HI13" s="97"/>
      <c r="HJ13" s="97"/>
      <c r="HK13" s="97"/>
      <c r="HL13" s="97"/>
      <c r="HM13" s="97"/>
      <c r="HN13" s="97"/>
      <c r="HO13" s="97"/>
      <c r="HP13" s="97"/>
      <c r="HQ13" s="97"/>
      <c r="HR13" s="97"/>
      <c r="HS13" s="97"/>
      <c r="HT13" s="97"/>
      <c r="HU13" s="97"/>
      <c r="HV13" s="97"/>
      <c r="HW13" s="97"/>
      <c r="HX13" s="97"/>
      <c r="HY13" s="97"/>
      <c r="HZ13" s="97"/>
      <c r="IA13" s="97"/>
      <c r="IB13" s="97"/>
      <c r="IC13" s="97"/>
      <c r="ID13" s="97"/>
      <c r="IE13" s="97"/>
      <c r="IF13" s="97"/>
      <c r="IG13" s="97"/>
      <c r="IH13" s="97"/>
      <c r="II13" s="97"/>
      <c r="IJ13" s="97"/>
      <c r="IK13" s="97"/>
      <c r="IL13" s="97"/>
      <c r="IM13" s="97"/>
      <c r="IN13" s="97"/>
      <c r="IO13" s="97"/>
      <c r="IP13" s="97"/>
      <c r="IQ13" s="97"/>
      <c r="IR13" s="97"/>
      <c r="IS13" s="97"/>
      <c r="IT13" s="97"/>
      <c r="IU13" s="97"/>
      <c r="IV13" s="97"/>
    </row>
    <row r="14" spans="1:256" s="92" customFormat="1" ht="25.5" x14ac:dyDescent="0.25">
      <c r="A14" s="89" t="s">
        <v>135</v>
      </c>
      <c r="B14" s="99" t="s">
        <v>136</v>
      </c>
      <c r="C14" s="100">
        <f>IFERROR(ROUND((C15/C16),4),0)</f>
        <v>1</v>
      </c>
      <c r="D14" s="99" t="s">
        <v>136</v>
      </c>
      <c r="E14" s="100">
        <f>IFERROR(ROUND((E15/E16),4),0)</f>
        <v>1</v>
      </c>
      <c r="F14" s="100">
        <f>IFERROR(ROUND((F15/F16),4),0)</f>
        <v>1</v>
      </c>
      <c r="G14" s="91" t="str">
        <f>D14</f>
        <v>≥ 99%</v>
      </c>
      <c r="H14" s="100">
        <f>IFERROR(ROUND((H15/H16),4),0)</f>
        <v>0</v>
      </c>
      <c r="I14" s="113">
        <v>0.99</v>
      </c>
      <c r="J14" s="113">
        <f>IFERROR(ROUND((J15/J16),4),0)</f>
        <v>1</v>
      </c>
      <c r="K14" s="113">
        <f>J14-I14</f>
        <v>1.0000000000000009E-2</v>
      </c>
      <c r="L14" s="113">
        <f>1-(I14-J14)/I14</f>
        <v>1.0101010101010102</v>
      </c>
    </row>
    <row r="15" spans="1:256" s="98" customFormat="1" x14ac:dyDescent="0.2">
      <c r="A15" s="93" t="s">
        <v>137</v>
      </c>
      <c r="B15" s="67"/>
      <c r="C15" s="94">
        <v>172</v>
      </c>
      <c r="D15" s="67"/>
      <c r="E15" s="94">
        <v>172</v>
      </c>
      <c r="F15" s="94">
        <v>168</v>
      </c>
      <c r="G15" s="94"/>
      <c r="H15" s="94">
        <f>Desempenho!H15</f>
        <v>0</v>
      </c>
      <c r="I15" s="112"/>
      <c r="J15" s="112">
        <f>SUM(C15,E15,F15,H15)</f>
        <v>512</v>
      </c>
      <c r="K15" s="112"/>
      <c r="L15" s="112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  <c r="IR15" s="97"/>
      <c r="IS15" s="97"/>
      <c r="IT15" s="97"/>
      <c r="IU15" s="97"/>
      <c r="IV15" s="97"/>
    </row>
    <row r="16" spans="1:256" s="98" customFormat="1" x14ac:dyDescent="0.2">
      <c r="A16" s="93" t="s">
        <v>138</v>
      </c>
      <c r="B16" s="67"/>
      <c r="C16" s="94">
        <v>172</v>
      </c>
      <c r="D16" s="67"/>
      <c r="E16" s="94">
        <v>172</v>
      </c>
      <c r="F16" s="94">
        <v>168</v>
      </c>
      <c r="G16" s="94"/>
      <c r="H16" s="94">
        <f>Desempenho!H16</f>
        <v>0</v>
      </c>
      <c r="I16" s="112"/>
      <c r="J16" s="112">
        <f>SUM(C16,E16,F16,H16)</f>
        <v>512</v>
      </c>
      <c r="K16" s="112"/>
      <c r="L16" s="112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  <c r="IR16" s="97"/>
      <c r="IS16" s="97"/>
      <c r="IT16" s="97"/>
      <c r="IU16" s="97"/>
      <c r="IV16" s="97"/>
    </row>
    <row r="17" spans="1:12" s="92" customFormat="1" ht="25.5" x14ac:dyDescent="0.25">
      <c r="A17" s="89" t="s">
        <v>139</v>
      </c>
      <c r="B17" s="99" t="s">
        <v>56</v>
      </c>
      <c r="C17" s="100">
        <f>IFERROR(ROUND((C18/C19),4),0)</f>
        <v>4.9399999999999999E-2</v>
      </c>
      <c r="D17" s="99" t="s">
        <v>56</v>
      </c>
      <c r="E17" s="100">
        <f>IFERROR(ROUND((E18/E19),4),0)</f>
        <v>5.8900000000000001E-2</v>
      </c>
      <c r="F17" s="100">
        <f>IFERROR(ROUND((F18/F19),4),0)</f>
        <v>4.65E-2</v>
      </c>
      <c r="G17" s="91" t="str">
        <f>D17</f>
        <v>≥ 5%</v>
      </c>
      <c r="H17" s="100">
        <f>IFERROR(ROUND((H18/H19),4),0)</f>
        <v>0</v>
      </c>
      <c r="I17" s="113">
        <v>0.05</v>
      </c>
      <c r="J17" s="113">
        <f>IFERROR(ROUND((J18/J19),4),0)</f>
        <v>5.1700000000000003E-2</v>
      </c>
      <c r="K17" s="113">
        <f>J17-I17</f>
        <v>1.7000000000000001E-3</v>
      </c>
      <c r="L17" s="113">
        <f>1-(I17-J17)/I17</f>
        <v>1.034</v>
      </c>
    </row>
    <row r="18" spans="1:12" s="98" customFormat="1" x14ac:dyDescent="0.2">
      <c r="A18" s="93" t="s">
        <v>55</v>
      </c>
      <c r="B18" s="67"/>
      <c r="C18" s="94">
        <f>Produção!C61</f>
        <v>158</v>
      </c>
      <c r="D18" s="67"/>
      <c r="E18" s="94">
        <f>Produção!E61</f>
        <v>272</v>
      </c>
      <c r="F18" s="94">
        <v>230</v>
      </c>
      <c r="G18" s="94"/>
      <c r="H18" s="94">
        <f>Produção!G61</f>
        <v>0</v>
      </c>
      <c r="I18" s="112"/>
      <c r="J18" s="112">
        <f>SUM(C18,E18,F18,H18)</f>
        <v>660</v>
      </c>
      <c r="K18" s="112"/>
      <c r="L18" s="112"/>
    </row>
    <row r="19" spans="1:12" s="98" customFormat="1" x14ac:dyDescent="0.2">
      <c r="A19" s="93" t="s">
        <v>140</v>
      </c>
      <c r="B19" s="67"/>
      <c r="C19" s="94">
        <f>Produção!C62</f>
        <v>3198</v>
      </c>
      <c r="D19" s="67"/>
      <c r="E19" s="94">
        <f>Produção!E62</f>
        <v>4615</v>
      </c>
      <c r="F19" s="94">
        <v>4942</v>
      </c>
      <c r="G19" s="94"/>
      <c r="H19" s="94">
        <f>Produção!G62</f>
        <v>0</v>
      </c>
      <c r="I19" s="112"/>
      <c r="J19" s="112">
        <f>SUM(C19,E19,F19,H19)</f>
        <v>12755</v>
      </c>
      <c r="K19" s="112"/>
      <c r="L19" s="112"/>
    </row>
    <row r="20" spans="1:12" s="104" customFormat="1" x14ac:dyDescent="0.25">
      <c r="A20" s="101" t="s">
        <v>141</v>
      </c>
      <c r="B20" s="102" t="s">
        <v>142</v>
      </c>
      <c r="C20" s="103">
        <f>IFERROR(ROUND((C21/C22),4),0)</f>
        <v>1.4E-3</v>
      </c>
      <c r="D20" s="102" t="s">
        <v>142</v>
      </c>
      <c r="E20" s="103">
        <f>IFERROR(ROUND((E21/E22),4),0)</f>
        <v>5.0000000000000001E-4</v>
      </c>
      <c r="F20" s="103">
        <f>IFERROR(ROUND((F21/F22),4),0)</f>
        <v>1.17E-2</v>
      </c>
      <c r="G20" s="114" t="str">
        <f>D20</f>
        <v>≤ 0,5%</v>
      </c>
      <c r="H20" s="103">
        <f>IFERROR(ROUND((H21/H22),4),0)</f>
        <v>0</v>
      </c>
      <c r="I20" s="115">
        <v>5.0000000000000001E-3</v>
      </c>
      <c r="J20" s="115">
        <f>IFERROR(ROUND((J21/J22),4),0)</f>
        <v>5.1000000000000004E-3</v>
      </c>
      <c r="K20" s="115">
        <f>J20-I20</f>
        <v>1.0000000000000026E-4</v>
      </c>
      <c r="L20" s="115">
        <f>1-(I20-J20)/I20</f>
        <v>1.02</v>
      </c>
    </row>
    <row r="21" spans="1:12" s="110" customFormat="1" x14ac:dyDescent="0.2">
      <c r="A21" s="105" t="s">
        <v>143</v>
      </c>
      <c r="B21" s="106"/>
      <c r="C21" s="107">
        <v>847.27</v>
      </c>
      <c r="D21" s="106"/>
      <c r="E21" s="107">
        <v>98</v>
      </c>
      <c r="F21" s="107">
        <v>2271.7199999999998</v>
      </c>
      <c r="G21" s="107"/>
      <c r="H21" s="107">
        <f>Desempenho!H21</f>
        <v>1920</v>
      </c>
      <c r="I21" s="116"/>
      <c r="J21" s="116">
        <f>SUM(C21,E21,F21,H21)</f>
        <v>5136.99</v>
      </c>
      <c r="K21" s="116"/>
      <c r="L21" s="116"/>
    </row>
    <row r="22" spans="1:12" s="110" customFormat="1" x14ac:dyDescent="0.2">
      <c r="A22" s="105" t="s">
        <v>144</v>
      </c>
      <c r="B22" s="106"/>
      <c r="C22" s="107">
        <v>615252.68999999994</v>
      </c>
      <c r="D22" s="106"/>
      <c r="E22" s="107">
        <v>193596</v>
      </c>
      <c r="F22" s="107">
        <v>193596</v>
      </c>
      <c r="G22" s="107"/>
      <c r="H22" s="107">
        <f>Desempenho!H22</f>
        <v>0</v>
      </c>
      <c r="I22" s="116"/>
      <c r="J22" s="116">
        <f>SUM(C22,E22,F22,H22)</f>
        <v>1002444.69</v>
      </c>
      <c r="K22" s="116"/>
      <c r="L22" s="116"/>
    </row>
  </sheetData>
  <mergeCells count="2">
    <mergeCell ref="A2:L2"/>
    <mergeCell ref="A3:L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rstPageNumber="0" orientation="landscape" horizontalDpi="300" verticalDpi="300" r:id="rId1"/>
  <headerFooter>
    <oddFooter>&amp;C
Diretoria Geral - Policlínica de Formosa&amp;RPágina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33906-BC62-4D25-A8E6-E7CBF91E807D}">
  <sheetPr>
    <tabColor theme="7" tint="-0.499984740745262"/>
    <pageSetUpPr fitToPage="1"/>
  </sheetPr>
  <dimension ref="A1:IV68"/>
  <sheetViews>
    <sheetView showGridLines="0" view="pageBreakPreview" zoomScale="85" zoomScaleNormal="100" zoomScaleSheetLayoutView="85" workbookViewId="0">
      <selection activeCell="A39" sqref="A39"/>
    </sheetView>
  </sheetViews>
  <sheetFormatPr defaultColWidth="8.7109375" defaultRowHeight="12.75" x14ac:dyDescent="0.25"/>
  <cols>
    <col min="1" max="1" width="78.28515625" style="84" customWidth="1"/>
    <col min="2" max="3" width="20.7109375" style="84" hidden="1" customWidth="1"/>
    <col min="4" max="4" width="15" style="84" hidden="1" customWidth="1"/>
    <col min="5" max="5" width="13.85546875" style="84" hidden="1" customWidth="1"/>
    <col min="6" max="17" width="20.7109375" style="84" hidden="1" customWidth="1"/>
    <col min="18" max="19" width="20.7109375" style="84" customWidth="1"/>
    <col min="20" max="37" width="20.7109375" style="84" hidden="1" customWidth="1"/>
    <col min="38" max="38" width="8.7109375" style="84" customWidth="1"/>
    <col min="39" max="16384" width="8.7109375" style="84"/>
  </cols>
  <sheetData>
    <row r="1" spans="1:256" s="83" customFormat="1" ht="54.95" customHeight="1" x14ac:dyDescent="0.8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  <c r="EL1" s="82"/>
      <c r="EM1" s="82"/>
      <c r="EN1" s="82"/>
      <c r="EO1" s="82"/>
      <c r="EP1" s="82"/>
      <c r="EQ1" s="82"/>
      <c r="ER1" s="82"/>
      <c r="ES1" s="82"/>
      <c r="ET1" s="82"/>
      <c r="EU1" s="82"/>
      <c r="EV1" s="82"/>
      <c r="EW1" s="82"/>
      <c r="EX1" s="82"/>
      <c r="EY1" s="82"/>
      <c r="EZ1" s="82"/>
      <c r="FA1" s="82"/>
      <c r="FB1" s="82"/>
      <c r="FC1" s="82"/>
      <c r="FD1" s="82"/>
      <c r="FE1" s="82"/>
      <c r="FF1" s="82"/>
      <c r="FG1" s="82"/>
      <c r="FH1" s="82"/>
      <c r="FI1" s="82"/>
      <c r="FJ1" s="82"/>
      <c r="FK1" s="82"/>
      <c r="FL1" s="82"/>
      <c r="FM1" s="82"/>
      <c r="FN1" s="82"/>
      <c r="FO1" s="82"/>
      <c r="FP1" s="82"/>
      <c r="FQ1" s="82"/>
      <c r="FR1" s="82"/>
      <c r="FS1" s="82"/>
      <c r="FT1" s="82"/>
      <c r="FU1" s="82"/>
      <c r="FV1" s="82"/>
      <c r="FW1" s="82"/>
      <c r="FX1" s="82"/>
      <c r="FY1" s="82"/>
      <c r="FZ1" s="82"/>
      <c r="GA1" s="82"/>
      <c r="GB1" s="82"/>
      <c r="GC1" s="82"/>
      <c r="GD1" s="82"/>
      <c r="GE1" s="82"/>
      <c r="GF1" s="82"/>
      <c r="GG1" s="82"/>
      <c r="GH1" s="82"/>
      <c r="GI1" s="82"/>
      <c r="GJ1" s="82"/>
      <c r="GK1" s="82"/>
      <c r="GL1" s="82"/>
      <c r="GM1" s="82"/>
      <c r="GN1" s="82"/>
      <c r="GO1" s="82"/>
      <c r="GP1" s="82"/>
      <c r="GQ1" s="82"/>
      <c r="GR1" s="82"/>
      <c r="GS1" s="82"/>
      <c r="GT1" s="82"/>
      <c r="GU1" s="82"/>
      <c r="GV1" s="82"/>
      <c r="GW1" s="82"/>
      <c r="GX1" s="82"/>
      <c r="GY1" s="82"/>
      <c r="GZ1" s="82"/>
      <c r="HA1" s="82"/>
      <c r="HB1" s="82"/>
      <c r="HC1" s="82"/>
      <c r="HD1" s="82"/>
      <c r="HE1" s="82"/>
      <c r="HF1" s="82"/>
      <c r="HG1" s="82"/>
      <c r="HH1" s="82"/>
      <c r="HI1" s="82"/>
      <c r="HJ1" s="82"/>
      <c r="HK1" s="82"/>
      <c r="HL1" s="82"/>
      <c r="HM1" s="82"/>
      <c r="HN1" s="82"/>
      <c r="HO1" s="82"/>
      <c r="HP1" s="82"/>
      <c r="HQ1" s="82"/>
      <c r="HR1" s="82"/>
      <c r="HS1" s="82"/>
      <c r="HT1" s="82"/>
      <c r="HU1" s="82"/>
      <c r="HV1" s="82"/>
      <c r="HW1" s="82"/>
      <c r="HX1" s="82"/>
      <c r="HY1" s="82"/>
      <c r="HZ1" s="82"/>
      <c r="IA1" s="82"/>
      <c r="IB1" s="82"/>
      <c r="IC1" s="82"/>
      <c r="ID1" s="82"/>
      <c r="IE1" s="82"/>
      <c r="IF1" s="82"/>
      <c r="IG1" s="82"/>
      <c r="IH1" s="82"/>
      <c r="II1" s="82"/>
      <c r="IJ1" s="82"/>
      <c r="IK1" s="82"/>
      <c r="IL1" s="82"/>
      <c r="IM1" s="82"/>
      <c r="IN1" s="82"/>
      <c r="IO1" s="82"/>
      <c r="IP1" s="82"/>
      <c r="IQ1" s="82"/>
      <c r="IR1" s="82"/>
      <c r="IS1" s="82"/>
      <c r="IT1" s="82"/>
      <c r="IU1" s="82"/>
      <c r="IV1" s="82"/>
    </row>
    <row r="2" spans="1:256" ht="15" x14ac:dyDescent="0.25">
      <c r="A2" s="164" t="s">
        <v>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</row>
    <row r="3" spans="1:256" x14ac:dyDescent="0.25">
      <c r="A3" s="165" t="s">
        <v>145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</row>
    <row r="4" spans="1:256" s="88" customFormat="1" x14ac:dyDescent="0.2">
      <c r="A4" s="85" t="s">
        <v>146</v>
      </c>
      <c r="B4" s="117" t="str">
        <f>Produção!C4</f>
        <v>10-31-jul-24</v>
      </c>
      <c r="C4" s="118"/>
      <c r="D4" s="117">
        <f>Desempenho!E4</f>
        <v>45505</v>
      </c>
      <c r="E4" s="118"/>
      <c r="F4" s="117" t="e">
        <f ca="1">Desempenho!F4</f>
        <v>#NAME?</v>
      </c>
      <c r="G4" s="118"/>
      <c r="H4" s="117" t="str">
        <f>Desempenho!G4</f>
        <v>Meta Parcial</v>
      </c>
      <c r="I4" s="118"/>
      <c r="J4" s="117" t="str">
        <f>Desempenho!H4</f>
        <v>01-09-Out-24</v>
      </c>
      <c r="K4" s="118"/>
      <c r="L4" s="117" t="str">
        <f>Desempenho!I4</f>
        <v>Meta Parcial</v>
      </c>
      <c r="M4" s="118"/>
      <c r="N4" s="117" t="str">
        <f>Desempenho!J4</f>
        <v>10-31-Out-24</v>
      </c>
      <c r="O4" s="118"/>
      <c r="P4" s="117" t="str">
        <f>Desempenho!K4</f>
        <v>Meta Mensal</v>
      </c>
      <c r="Q4" s="118"/>
      <c r="R4" s="117">
        <v>45566</v>
      </c>
      <c r="S4" s="118"/>
      <c r="T4" s="117" t="e">
        <f ca="1">Desempenho!M4</f>
        <v>#NAME?</v>
      </c>
      <c r="U4" s="118"/>
      <c r="V4" s="117" t="e">
        <f ca="1">Desempenho!N4</f>
        <v>#NAME?</v>
      </c>
      <c r="W4" s="118"/>
      <c r="X4" s="117" t="e">
        <f ca="1">Desempenho!O4</f>
        <v>#NAME?</v>
      </c>
      <c r="Y4" s="118"/>
      <c r="Z4" s="117" t="e">
        <f ca="1">Desempenho!P4</f>
        <v>#NAME?</v>
      </c>
      <c r="AA4" s="118"/>
      <c r="AB4" s="117" t="e">
        <f ca="1">Desempenho!Q4</f>
        <v>#NAME?</v>
      </c>
      <c r="AC4" s="118"/>
      <c r="AD4" s="117" t="e">
        <f ca="1">Desempenho!R4</f>
        <v>#NAME?</v>
      </c>
      <c r="AE4" s="118"/>
      <c r="AF4" s="117" t="e">
        <f ca="1">Desempenho!S4</f>
        <v>#NAME?</v>
      </c>
      <c r="AG4" s="118"/>
      <c r="AH4" s="117" t="e">
        <f ca="1">Desempenho!T4</f>
        <v>#NAME?</v>
      </c>
      <c r="AI4" s="118"/>
      <c r="AJ4" s="117" t="e">
        <f ca="1">Desempenho!U4</f>
        <v>#NAME?</v>
      </c>
      <c r="AK4" s="118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</row>
    <row r="5" spans="1:256" s="124" customFormat="1" x14ac:dyDescent="0.25">
      <c r="A5" s="119" t="s">
        <v>147</v>
      </c>
      <c r="B5" s="120"/>
      <c r="C5" s="121"/>
      <c r="D5" s="120"/>
      <c r="E5" s="121"/>
      <c r="F5" s="120"/>
      <c r="G5" s="121"/>
      <c r="H5" s="120"/>
      <c r="I5" s="121"/>
      <c r="J5" s="122"/>
      <c r="K5" s="123"/>
      <c r="L5" s="120"/>
      <c r="M5" s="121"/>
      <c r="N5" s="120"/>
      <c r="O5" s="121"/>
      <c r="P5" s="120"/>
      <c r="Q5" s="121"/>
      <c r="R5" s="120"/>
      <c r="S5" s="121"/>
      <c r="T5" s="120"/>
      <c r="U5" s="121"/>
      <c r="V5" s="120"/>
      <c r="W5" s="121"/>
      <c r="X5" s="120"/>
      <c r="Y5" s="121"/>
      <c r="Z5" s="120"/>
      <c r="AA5" s="121"/>
      <c r="AB5" s="120"/>
      <c r="AC5" s="121"/>
      <c r="AD5" s="120"/>
      <c r="AE5" s="121"/>
      <c r="AF5" s="120"/>
      <c r="AG5" s="121"/>
      <c r="AH5" s="120"/>
      <c r="AI5" s="121"/>
      <c r="AJ5" s="120"/>
      <c r="AK5" s="121"/>
    </row>
    <row r="6" spans="1:256" s="98" customFormat="1" ht="12.75" customHeight="1" x14ac:dyDescent="0.2">
      <c r="A6" s="93" t="s">
        <v>148</v>
      </c>
      <c r="B6" s="125">
        <v>0.55910000000000004</v>
      </c>
      <c r="C6" s="126"/>
      <c r="D6" s="127">
        <v>0.15609999999999999</v>
      </c>
      <c r="E6" s="128"/>
      <c r="F6" s="170">
        <v>0.62139999999999995</v>
      </c>
      <c r="G6" s="171"/>
      <c r="H6" s="125"/>
      <c r="I6" s="129"/>
      <c r="J6" s="172">
        <v>0.22770000000000001</v>
      </c>
      <c r="K6" s="172"/>
      <c r="L6" s="130"/>
      <c r="M6" s="126"/>
      <c r="N6" s="125"/>
      <c r="O6" s="126"/>
      <c r="P6" s="125"/>
      <c r="Q6" s="126"/>
      <c r="R6" s="163">
        <v>0.22770000000000001</v>
      </c>
      <c r="S6" s="128"/>
      <c r="T6" s="125"/>
      <c r="U6" s="126"/>
      <c r="V6" s="125"/>
      <c r="W6" s="126"/>
      <c r="X6" s="125"/>
      <c r="Y6" s="126"/>
      <c r="Z6" s="125"/>
      <c r="AA6" s="126"/>
      <c r="AB6" s="125"/>
      <c r="AC6" s="126"/>
      <c r="AD6" s="125"/>
      <c r="AE6" s="126"/>
      <c r="AF6" s="125"/>
      <c r="AG6" s="126"/>
      <c r="AH6" s="125"/>
      <c r="AI6" s="126"/>
      <c r="AJ6" s="125"/>
      <c r="AK6" s="126"/>
      <c r="AL6" s="131"/>
      <c r="AM6" s="131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7"/>
      <c r="FB6" s="97"/>
      <c r="FC6" s="97"/>
      <c r="FD6" s="97"/>
      <c r="FE6" s="97"/>
      <c r="FF6" s="97"/>
      <c r="FG6" s="97"/>
      <c r="FH6" s="97"/>
      <c r="FI6" s="97"/>
      <c r="FJ6" s="97"/>
      <c r="FK6" s="97"/>
      <c r="FL6" s="97"/>
      <c r="FM6" s="97"/>
      <c r="FN6" s="97"/>
      <c r="FO6" s="97"/>
      <c r="FP6" s="97"/>
      <c r="FQ6" s="97"/>
      <c r="FR6" s="97"/>
      <c r="FS6" s="97"/>
      <c r="FT6" s="97"/>
      <c r="FU6" s="97"/>
      <c r="FV6" s="97"/>
      <c r="FW6" s="97"/>
      <c r="FX6" s="97"/>
      <c r="FY6" s="97"/>
      <c r="FZ6" s="97"/>
      <c r="GA6" s="97"/>
      <c r="GB6" s="97"/>
      <c r="GC6" s="97"/>
      <c r="GD6" s="97"/>
      <c r="GE6" s="97"/>
      <c r="GF6" s="97"/>
      <c r="GG6" s="97"/>
      <c r="GH6" s="97"/>
      <c r="GI6" s="97"/>
      <c r="GJ6" s="97"/>
      <c r="GK6" s="97"/>
      <c r="GL6" s="97"/>
      <c r="GM6" s="97"/>
      <c r="GN6" s="97"/>
      <c r="GO6" s="97"/>
      <c r="GP6" s="97"/>
      <c r="GQ6" s="97"/>
      <c r="GR6" s="97"/>
      <c r="GS6" s="97"/>
      <c r="GT6" s="97"/>
      <c r="GU6" s="97"/>
      <c r="GV6" s="97"/>
      <c r="GW6" s="97"/>
      <c r="GX6" s="97"/>
      <c r="GY6" s="97"/>
      <c r="GZ6" s="97"/>
      <c r="HA6" s="97"/>
      <c r="HB6" s="97"/>
      <c r="HC6" s="97"/>
      <c r="HD6" s="97"/>
      <c r="HE6" s="97"/>
      <c r="HF6" s="97"/>
      <c r="HG6" s="97"/>
      <c r="HH6" s="97"/>
      <c r="HI6" s="97"/>
      <c r="HJ6" s="97"/>
      <c r="HK6" s="97"/>
      <c r="HL6" s="97"/>
      <c r="HM6" s="97"/>
      <c r="HN6" s="97"/>
      <c r="HO6" s="97"/>
      <c r="HP6" s="97"/>
      <c r="HQ6" s="97"/>
      <c r="HR6" s="97"/>
      <c r="HS6" s="97"/>
      <c r="HT6" s="97"/>
      <c r="HU6" s="97"/>
      <c r="HV6" s="97"/>
      <c r="HW6" s="97"/>
      <c r="HX6" s="97"/>
      <c r="HY6" s="97"/>
      <c r="HZ6" s="97"/>
      <c r="IA6" s="97"/>
      <c r="IB6" s="97"/>
      <c r="IC6" s="97"/>
      <c r="ID6" s="97"/>
      <c r="IE6" s="97"/>
      <c r="IF6" s="97"/>
      <c r="IG6" s="97"/>
      <c r="IH6" s="97"/>
      <c r="II6" s="97"/>
      <c r="IJ6" s="97"/>
      <c r="IK6" s="97"/>
      <c r="IL6" s="97"/>
      <c r="IM6" s="97"/>
      <c r="IN6" s="97"/>
      <c r="IO6" s="97"/>
      <c r="IP6" s="97"/>
      <c r="IQ6" s="97"/>
      <c r="IR6" s="97"/>
      <c r="IS6" s="97"/>
      <c r="IT6" s="97"/>
      <c r="IU6" s="97"/>
      <c r="IV6" s="97"/>
    </row>
    <row r="7" spans="1:256" s="98" customFormat="1" x14ac:dyDescent="0.2">
      <c r="A7" s="93" t="s">
        <v>149</v>
      </c>
      <c r="B7" s="125">
        <v>0.55910000000000004</v>
      </c>
      <c r="C7" s="126"/>
      <c r="D7" s="127">
        <v>0.15609999999999999</v>
      </c>
      <c r="E7" s="132"/>
      <c r="F7" s="172">
        <v>0.62139999999999995</v>
      </c>
      <c r="G7" s="172"/>
      <c r="H7" s="130"/>
      <c r="I7" s="129"/>
      <c r="J7" s="172">
        <v>0.22770000000000001</v>
      </c>
      <c r="K7" s="172"/>
      <c r="L7" s="130"/>
      <c r="M7" s="126"/>
      <c r="N7" s="125"/>
      <c r="O7" s="126"/>
      <c r="P7" s="125"/>
      <c r="Q7" s="126"/>
      <c r="R7" s="163">
        <v>0.22770000000000001</v>
      </c>
      <c r="S7" s="128"/>
      <c r="T7" s="125"/>
      <c r="U7" s="126"/>
      <c r="V7" s="125"/>
      <c r="W7" s="126"/>
      <c r="X7" s="125"/>
      <c r="Y7" s="126"/>
      <c r="Z7" s="125"/>
      <c r="AA7" s="126"/>
      <c r="AB7" s="125"/>
      <c r="AC7" s="126"/>
      <c r="AD7" s="125"/>
      <c r="AE7" s="126"/>
      <c r="AF7" s="125"/>
      <c r="AG7" s="126"/>
      <c r="AH7" s="125"/>
      <c r="AI7" s="126"/>
      <c r="AJ7" s="125"/>
      <c r="AK7" s="126"/>
      <c r="AL7" s="131"/>
      <c r="AM7" s="131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  <c r="EY7" s="97"/>
      <c r="EZ7" s="97"/>
      <c r="FA7" s="97"/>
      <c r="FB7" s="97"/>
      <c r="FC7" s="97"/>
      <c r="FD7" s="97"/>
      <c r="FE7" s="97"/>
      <c r="FF7" s="97"/>
      <c r="FG7" s="97"/>
      <c r="FH7" s="97"/>
      <c r="FI7" s="97"/>
      <c r="FJ7" s="97"/>
      <c r="FK7" s="97"/>
      <c r="FL7" s="97"/>
      <c r="FM7" s="97"/>
      <c r="FN7" s="97"/>
      <c r="FO7" s="97"/>
      <c r="FP7" s="97"/>
      <c r="FQ7" s="97"/>
      <c r="FR7" s="97"/>
      <c r="FS7" s="97"/>
      <c r="FT7" s="97"/>
      <c r="FU7" s="97"/>
      <c r="FV7" s="97"/>
      <c r="FW7" s="97"/>
      <c r="FX7" s="97"/>
      <c r="FY7" s="97"/>
      <c r="FZ7" s="97"/>
      <c r="GA7" s="97"/>
      <c r="GB7" s="97"/>
      <c r="GC7" s="97"/>
      <c r="GD7" s="97"/>
      <c r="GE7" s="97"/>
      <c r="GF7" s="97"/>
      <c r="GG7" s="97"/>
      <c r="GH7" s="97"/>
      <c r="GI7" s="97"/>
      <c r="GJ7" s="97"/>
      <c r="GK7" s="97"/>
      <c r="GL7" s="97"/>
      <c r="GM7" s="97"/>
      <c r="GN7" s="97"/>
      <c r="GO7" s="97"/>
      <c r="GP7" s="97"/>
      <c r="GQ7" s="97"/>
      <c r="GR7" s="97"/>
      <c r="GS7" s="97"/>
      <c r="GT7" s="97"/>
      <c r="GU7" s="97"/>
      <c r="GV7" s="97"/>
      <c r="GW7" s="97"/>
      <c r="GX7" s="97"/>
      <c r="GY7" s="97"/>
      <c r="GZ7" s="97"/>
      <c r="HA7" s="97"/>
      <c r="HB7" s="97"/>
      <c r="HC7" s="97"/>
      <c r="HD7" s="97"/>
      <c r="HE7" s="97"/>
      <c r="HF7" s="97"/>
      <c r="HG7" s="97"/>
      <c r="HH7" s="97"/>
      <c r="HI7" s="97"/>
      <c r="HJ7" s="97"/>
      <c r="HK7" s="97"/>
      <c r="HL7" s="97"/>
      <c r="HM7" s="97"/>
      <c r="HN7" s="97"/>
      <c r="HO7" s="97"/>
      <c r="HP7" s="97"/>
      <c r="HQ7" s="97"/>
      <c r="HR7" s="97"/>
      <c r="HS7" s="97"/>
      <c r="HT7" s="97"/>
      <c r="HU7" s="97"/>
      <c r="HV7" s="97"/>
      <c r="HW7" s="97"/>
      <c r="HX7" s="97"/>
      <c r="HY7" s="97"/>
      <c r="HZ7" s="97"/>
      <c r="IA7" s="97"/>
      <c r="IB7" s="97"/>
      <c r="IC7" s="97"/>
      <c r="ID7" s="97"/>
      <c r="IE7" s="97"/>
      <c r="IF7" s="97"/>
      <c r="IG7" s="97"/>
      <c r="IH7" s="97"/>
      <c r="II7" s="97"/>
      <c r="IJ7" s="97"/>
      <c r="IK7" s="97"/>
      <c r="IL7" s="97"/>
      <c r="IM7" s="97"/>
      <c r="IN7" s="97"/>
      <c r="IO7" s="97"/>
      <c r="IP7" s="97"/>
      <c r="IQ7" s="97"/>
      <c r="IR7" s="97"/>
      <c r="IS7" s="97"/>
      <c r="IT7" s="97"/>
      <c r="IU7" s="97"/>
      <c r="IV7" s="97"/>
    </row>
    <row r="8" spans="1:256" s="98" customFormat="1" x14ac:dyDescent="0.2">
      <c r="A8" s="93" t="s">
        <v>150</v>
      </c>
      <c r="B8" s="125" t="s">
        <v>151</v>
      </c>
      <c r="C8" s="126"/>
      <c r="D8" s="127" t="s">
        <v>151</v>
      </c>
      <c r="E8" s="132"/>
      <c r="F8" s="172">
        <v>0</v>
      </c>
      <c r="G8" s="172"/>
      <c r="H8" s="130"/>
      <c r="I8" s="129"/>
      <c r="J8" s="172">
        <v>0</v>
      </c>
      <c r="K8" s="172"/>
      <c r="L8" s="130"/>
      <c r="M8" s="126"/>
      <c r="N8" s="125"/>
      <c r="O8" s="126"/>
      <c r="P8" s="125"/>
      <c r="Q8" s="126"/>
      <c r="R8" s="163">
        <v>0</v>
      </c>
      <c r="S8" s="128"/>
      <c r="T8" s="125"/>
      <c r="U8" s="126"/>
      <c r="V8" s="125"/>
      <c r="W8" s="126"/>
      <c r="X8" s="125"/>
      <c r="Y8" s="126"/>
      <c r="Z8" s="125"/>
      <c r="AA8" s="126"/>
      <c r="AB8" s="125"/>
      <c r="AC8" s="126"/>
      <c r="AD8" s="125"/>
      <c r="AE8" s="126"/>
      <c r="AF8" s="125"/>
      <c r="AG8" s="126"/>
      <c r="AH8" s="125"/>
      <c r="AI8" s="126"/>
      <c r="AJ8" s="125"/>
      <c r="AK8" s="126"/>
      <c r="AL8" s="131"/>
      <c r="AM8" s="131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  <c r="EY8" s="97"/>
      <c r="EZ8" s="97"/>
      <c r="FA8" s="97"/>
      <c r="FB8" s="97"/>
      <c r="FC8" s="97"/>
      <c r="FD8" s="97"/>
      <c r="FE8" s="97"/>
      <c r="FF8" s="97"/>
      <c r="FG8" s="97"/>
      <c r="FH8" s="97"/>
      <c r="FI8" s="97"/>
      <c r="FJ8" s="97"/>
      <c r="FK8" s="97"/>
      <c r="FL8" s="97"/>
      <c r="FM8" s="97"/>
      <c r="FN8" s="97"/>
      <c r="FO8" s="97"/>
      <c r="FP8" s="97"/>
      <c r="FQ8" s="97"/>
      <c r="FR8" s="97"/>
      <c r="FS8" s="97"/>
      <c r="FT8" s="97"/>
      <c r="FU8" s="97"/>
      <c r="FV8" s="97"/>
      <c r="FW8" s="97"/>
      <c r="FX8" s="97"/>
      <c r="FY8" s="97"/>
      <c r="FZ8" s="97"/>
      <c r="GA8" s="97"/>
      <c r="GB8" s="97"/>
      <c r="GC8" s="97"/>
      <c r="GD8" s="97"/>
      <c r="GE8" s="97"/>
      <c r="GF8" s="97"/>
      <c r="GG8" s="97"/>
      <c r="GH8" s="97"/>
      <c r="GI8" s="97"/>
      <c r="GJ8" s="97"/>
      <c r="GK8" s="97"/>
      <c r="GL8" s="97"/>
      <c r="GM8" s="97"/>
      <c r="GN8" s="97"/>
      <c r="GO8" s="97"/>
      <c r="GP8" s="97"/>
      <c r="GQ8" s="97"/>
      <c r="GR8" s="97"/>
      <c r="GS8" s="97"/>
      <c r="GT8" s="97"/>
      <c r="GU8" s="97"/>
      <c r="GV8" s="97"/>
      <c r="GW8" s="97"/>
      <c r="GX8" s="97"/>
      <c r="GY8" s="97"/>
      <c r="GZ8" s="97"/>
      <c r="HA8" s="97"/>
      <c r="HB8" s="97"/>
      <c r="HC8" s="97"/>
      <c r="HD8" s="97"/>
      <c r="HE8" s="97"/>
      <c r="HF8" s="97"/>
      <c r="HG8" s="97"/>
      <c r="HH8" s="97"/>
      <c r="HI8" s="97"/>
      <c r="HJ8" s="97"/>
      <c r="HK8" s="97"/>
      <c r="HL8" s="97"/>
      <c r="HM8" s="97"/>
      <c r="HN8" s="97"/>
      <c r="HO8" s="97"/>
      <c r="HP8" s="97"/>
      <c r="HQ8" s="97"/>
      <c r="HR8" s="97"/>
      <c r="HS8" s="97"/>
      <c r="HT8" s="97"/>
      <c r="HU8" s="97"/>
      <c r="HV8" s="97"/>
      <c r="HW8" s="97"/>
      <c r="HX8" s="97"/>
      <c r="HY8" s="97"/>
      <c r="HZ8" s="97"/>
      <c r="IA8" s="97"/>
      <c r="IB8" s="97"/>
      <c r="IC8" s="97"/>
      <c r="ID8" s="97"/>
      <c r="IE8" s="97"/>
      <c r="IF8" s="97"/>
      <c r="IG8" s="97"/>
      <c r="IH8" s="97"/>
      <c r="II8" s="97"/>
      <c r="IJ8" s="97"/>
      <c r="IK8" s="97"/>
      <c r="IL8" s="97"/>
      <c r="IM8" s="97"/>
      <c r="IN8" s="97"/>
      <c r="IO8" s="97"/>
      <c r="IP8" s="97"/>
      <c r="IQ8" s="97"/>
      <c r="IR8" s="97"/>
      <c r="IS8" s="97"/>
      <c r="IT8" s="97"/>
      <c r="IU8" s="97"/>
      <c r="IV8" s="97"/>
    </row>
    <row r="9" spans="1:256" s="98" customFormat="1" x14ac:dyDescent="0.2">
      <c r="A9" s="93" t="s">
        <v>152</v>
      </c>
      <c r="B9" s="125">
        <v>0</v>
      </c>
      <c r="C9" s="126"/>
      <c r="D9" s="127">
        <v>2.7E-2</v>
      </c>
      <c r="E9" s="132"/>
      <c r="F9" s="172">
        <v>0</v>
      </c>
      <c r="G9" s="172"/>
      <c r="H9" s="130"/>
      <c r="I9" s="129"/>
      <c r="J9" s="172">
        <v>0</v>
      </c>
      <c r="K9" s="172"/>
      <c r="L9" s="130"/>
      <c r="M9" s="126"/>
      <c r="N9" s="125"/>
      <c r="O9" s="126"/>
      <c r="P9" s="125"/>
      <c r="Q9" s="126"/>
      <c r="R9" s="163">
        <v>0</v>
      </c>
      <c r="S9" s="128"/>
      <c r="T9" s="125"/>
      <c r="U9" s="126"/>
      <c r="V9" s="125"/>
      <c r="W9" s="126"/>
      <c r="X9" s="125"/>
      <c r="Y9" s="126"/>
      <c r="Z9" s="125"/>
      <c r="AA9" s="126"/>
      <c r="AB9" s="125"/>
      <c r="AC9" s="126"/>
      <c r="AD9" s="125"/>
      <c r="AE9" s="126"/>
      <c r="AF9" s="125"/>
      <c r="AG9" s="126"/>
      <c r="AH9" s="125"/>
      <c r="AI9" s="126"/>
      <c r="AJ9" s="125"/>
      <c r="AK9" s="126"/>
      <c r="AL9" s="131"/>
      <c r="AM9" s="131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</row>
    <row r="10" spans="1:256" s="98" customFormat="1" x14ac:dyDescent="0.2">
      <c r="A10" s="93" t="s">
        <v>153</v>
      </c>
      <c r="B10" s="125">
        <v>0</v>
      </c>
      <c r="C10" s="126"/>
      <c r="D10" s="127">
        <v>2.7E-2</v>
      </c>
      <c r="E10" s="132"/>
      <c r="F10" s="172">
        <v>0</v>
      </c>
      <c r="G10" s="172"/>
      <c r="H10" s="130"/>
      <c r="I10" s="129"/>
      <c r="J10" s="172">
        <v>0</v>
      </c>
      <c r="K10" s="172"/>
      <c r="L10" s="130"/>
      <c r="M10" s="126"/>
      <c r="N10" s="125"/>
      <c r="O10" s="126"/>
      <c r="P10" s="125"/>
      <c r="Q10" s="126"/>
      <c r="R10" s="163">
        <v>0</v>
      </c>
      <c r="S10" s="128"/>
      <c r="T10" s="125"/>
      <c r="U10" s="126"/>
      <c r="V10" s="125"/>
      <c r="W10" s="126"/>
      <c r="X10" s="125"/>
      <c r="Y10" s="126"/>
      <c r="Z10" s="125"/>
      <c r="AA10" s="126"/>
      <c r="AB10" s="125"/>
      <c r="AC10" s="126"/>
      <c r="AD10" s="125"/>
      <c r="AE10" s="126"/>
      <c r="AF10" s="125"/>
      <c r="AG10" s="126"/>
      <c r="AH10" s="125"/>
      <c r="AI10" s="126"/>
      <c r="AJ10" s="125"/>
      <c r="AK10" s="126"/>
      <c r="AL10" s="131"/>
      <c r="AM10" s="131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</row>
    <row r="11" spans="1:256" s="98" customFormat="1" x14ac:dyDescent="0.2">
      <c r="A11" s="93" t="s">
        <v>154</v>
      </c>
      <c r="B11" s="125">
        <v>0</v>
      </c>
      <c r="C11" s="126"/>
      <c r="D11" s="127">
        <v>0</v>
      </c>
      <c r="E11" s="132"/>
      <c r="F11" s="172">
        <v>0</v>
      </c>
      <c r="G11" s="172"/>
      <c r="H11" s="130"/>
      <c r="I11" s="129"/>
      <c r="J11" s="172">
        <v>0</v>
      </c>
      <c r="K11" s="172"/>
      <c r="L11" s="130"/>
      <c r="M11" s="126"/>
      <c r="N11" s="125"/>
      <c r="O11" s="126"/>
      <c r="P11" s="125"/>
      <c r="Q11" s="126"/>
      <c r="R11" s="163">
        <v>0</v>
      </c>
      <c r="S11" s="128"/>
      <c r="T11" s="125"/>
      <c r="U11" s="126"/>
      <c r="V11" s="125"/>
      <c r="W11" s="126"/>
      <c r="X11" s="125"/>
      <c r="Y11" s="126"/>
      <c r="Z11" s="125"/>
      <c r="AA11" s="126"/>
      <c r="AB11" s="125"/>
      <c r="AC11" s="126"/>
      <c r="AD11" s="125"/>
      <c r="AE11" s="126"/>
      <c r="AF11" s="125"/>
      <c r="AG11" s="126"/>
      <c r="AH11" s="125"/>
      <c r="AI11" s="126"/>
      <c r="AJ11" s="125"/>
      <c r="AK11" s="126"/>
      <c r="AL11" s="131"/>
      <c r="AM11" s="131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  <c r="EY11" s="97"/>
      <c r="EZ11" s="97"/>
      <c r="FA11" s="97"/>
      <c r="FB11" s="97"/>
      <c r="FC11" s="97"/>
      <c r="FD11" s="97"/>
      <c r="FE11" s="97"/>
      <c r="FF11" s="97"/>
      <c r="FG11" s="97"/>
      <c r="FH11" s="97"/>
      <c r="FI11" s="97"/>
      <c r="FJ11" s="97"/>
      <c r="FK11" s="97"/>
      <c r="FL11" s="97"/>
      <c r="FM11" s="97"/>
      <c r="FN11" s="97"/>
      <c r="FO11" s="97"/>
      <c r="FP11" s="97"/>
      <c r="FQ11" s="97"/>
      <c r="FR11" s="97"/>
      <c r="FS11" s="97"/>
      <c r="FT11" s="97"/>
      <c r="FU11" s="97"/>
      <c r="FV11" s="97"/>
      <c r="FW11" s="97"/>
      <c r="FX11" s="97"/>
      <c r="FY11" s="97"/>
      <c r="FZ11" s="97"/>
      <c r="GA11" s="97"/>
      <c r="GB11" s="97"/>
      <c r="GC11" s="97"/>
      <c r="GD11" s="97"/>
      <c r="GE11" s="97"/>
      <c r="GF11" s="97"/>
      <c r="GG11" s="97"/>
      <c r="GH11" s="97"/>
      <c r="GI11" s="97"/>
      <c r="GJ11" s="97"/>
      <c r="GK11" s="97"/>
      <c r="GL11" s="97"/>
      <c r="GM11" s="97"/>
      <c r="GN11" s="97"/>
      <c r="GO11" s="97"/>
      <c r="GP11" s="97"/>
      <c r="GQ11" s="97"/>
      <c r="GR11" s="97"/>
      <c r="GS11" s="97"/>
      <c r="GT11" s="97"/>
      <c r="GU11" s="97"/>
      <c r="GV11" s="97"/>
      <c r="GW11" s="97"/>
      <c r="GX11" s="97"/>
      <c r="GY11" s="97"/>
      <c r="GZ11" s="97"/>
      <c r="HA11" s="97"/>
      <c r="HB11" s="97"/>
      <c r="HC11" s="97"/>
      <c r="HD11" s="97"/>
      <c r="HE11" s="97"/>
      <c r="HF11" s="97"/>
      <c r="HG11" s="97"/>
      <c r="HH11" s="97"/>
      <c r="HI11" s="97"/>
      <c r="HJ11" s="97"/>
      <c r="HK11" s="97"/>
      <c r="HL11" s="97"/>
      <c r="HM11" s="97"/>
      <c r="HN11" s="97"/>
      <c r="HO11" s="97"/>
      <c r="HP11" s="97"/>
      <c r="HQ11" s="97"/>
      <c r="HR11" s="97"/>
      <c r="HS11" s="97"/>
      <c r="HT11" s="97"/>
      <c r="HU11" s="97"/>
      <c r="HV11" s="97"/>
      <c r="HW11" s="97"/>
      <c r="HX11" s="97"/>
      <c r="HY11" s="97"/>
      <c r="HZ11" s="97"/>
      <c r="IA11" s="97"/>
      <c r="IB11" s="97"/>
      <c r="IC11" s="97"/>
      <c r="ID11" s="97"/>
      <c r="IE11" s="97"/>
      <c r="IF11" s="97"/>
      <c r="IG11" s="97"/>
      <c r="IH11" s="97"/>
      <c r="II11" s="97"/>
      <c r="IJ11" s="97"/>
      <c r="IK11" s="97"/>
      <c r="IL11" s="97"/>
      <c r="IM11" s="97"/>
      <c r="IN11" s="97"/>
      <c r="IO11" s="97"/>
      <c r="IP11" s="97"/>
      <c r="IQ11" s="97"/>
      <c r="IR11" s="97"/>
      <c r="IS11" s="97"/>
      <c r="IT11" s="97"/>
      <c r="IU11" s="97"/>
      <c r="IV11" s="97"/>
    </row>
    <row r="12" spans="1:256" s="98" customFormat="1" x14ac:dyDescent="0.2">
      <c r="A12" s="133"/>
      <c r="B12" s="134"/>
      <c r="C12" s="135"/>
      <c r="D12" s="135"/>
      <c r="E12" s="135"/>
      <c r="F12" s="172"/>
      <c r="G12" s="172"/>
      <c r="H12" s="135"/>
      <c r="I12" s="135"/>
      <c r="J12" s="172"/>
      <c r="K12" s="172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  <c r="FF12" s="97"/>
      <c r="FG12" s="97"/>
      <c r="FH12" s="97"/>
      <c r="FI12" s="97"/>
      <c r="FJ12" s="97"/>
      <c r="FK12" s="97"/>
      <c r="FL12" s="97"/>
      <c r="FM12" s="97"/>
      <c r="FN12" s="97"/>
      <c r="FO12" s="97"/>
      <c r="FP12" s="97"/>
      <c r="FQ12" s="97"/>
      <c r="FR12" s="97"/>
      <c r="FS12" s="97"/>
      <c r="FT12" s="97"/>
      <c r="FU12" s="97"/>
      <c r="FV12" s="97"/>
      <c r="FW12" s="97"/>
      <c r="FX12" s="97"/>
      <c r="FY12" s="97"/>
      <c r="FZ12" s="97"/>
      <c r="GA12" s="97"/>
      <c r="GB12" s="97"/>
      <c r="GC12" s="97"/>
      <c r="GD12" s="97"/>
      <c r="GE12" s="97"/>
      <c r="GF12" s="97"/>
      <c r="GG12" s="97"/>
      <c r="GH12" s="97"/>
      <c r="GI12" s="97"/>
      <c r="GJ12" s="97"/>
      <c r="GK12" s="97"/>
      <c r="GL12" s="97"/>
      <c r="GM12" s="97"/>
      <c r="GN12" s="97"/>
      <c r="GO12" s="97"/>
      <c r="GP12" s="97"/>
      <c r="GQ12" s="97"/>
      <c r="GR12" s="97"/>
      <c r="GS12" s="97"/>
      <c r="GT12" s="97"/>
      <c r="GU12" s="97"/>
      <c r="GV12" s="97"/>
      <c r="GW12" s="97"/>
      <c r="GX12" s="97"/>
      <c r="GY12" s="97"/>
      <c r="GZ12" s="97"/>
      <c r="HA12" s="97"/>
      <c r="HB12" s="97"/>
      <c r="HC12" s="97"/>
      <c r="HD12" s="97"/>
      <c r="HE12" s="97"/>
      <c r="HF12" s="97"/>
      <c r="HG12" s="97"/>
      <c r="HH12" s="97"/>
      <c r="HI12" s="97"/>
      <c r="HJ12" s="97"/>
      <c r="HK12" s="97"/>
      <c r="HL12" s="97"/>
      <c r="HM12" s="97"/>
      <c r="HN12" s="97"/>
      <c r="HO12" s="97"/>
      <c r="HP12" s="97"/>
      <c r="HQ12" s="97"/>
      <c r="HR12" s="97"/>
      <c r="HS12" s="97"/>
      <c r="HT12" s="97"/>
      <c r="HU12" s="97"/>
      <c r="HV12" s="97"/>
      <c r="HW12" s="97"/>
      <c r="HX12" s="97"/>
      <c r="HY12" s="97"/>
      <c r="HZ12" s="97"/>
      <c r="IA12" s="97"/>
      <c r="IB12" s="97"/>
      <c r="IC12" s="97"/>
      <c r="ID12" s="97"/>
      <c r="IE12" s="97"/>
      <c r="IF12" s="97"/>
      <c r="IG12" s="97"/>
      <c r="IH12" s="97"/>
      <c r="II12" s="97"/>
      <c r="IJ12" s="97"/>
      <c r="IK12" s="97"/>
      <c r="IL12" s="97"/>
      <c r="IM12" s="97"/>
      <c r="IN12" s="97"/>
      <c r="IO12" s="97"/>
      <c r="IP12" s="97"/>
      <c r="IQ12" s="97"/>
      <c r="IR12" s="97"/>
      <c r="IS12" s="97"/>
      <c r="IT12" s="97"/>
      <c r="IU12" s="97"/>
      <c r="IV12" s="97"/>
    </row>
    <row r="13" spans="1:256" s="124" customFormat="1" x14ac:dyDescent="0.25">
      <c r="A13" s="119" t="s">
        <v>155</v>
      </c>
      <c r="B13" s="136" t="str">
        <f>B$4</f>
        <v>10-31-jul-24</v>
      </c>
      <c r="C13" s="123"/>
      <c r="D13" s="137">
        <f>D$4</f>
        <v>45505</v>
      </c>
      <c r="E13" s="121"/>
      <c r="F13" s="138" t="e">
        <f ca="1">F$4</f>
        <v>#NAME?</v>
      </c>
      <c r="G13" s="139"/>
      <c r="H13" s="137" t="str">
        <f>H$4</f>
        <v>Meta Parcial</v>
      </c>
      <c r="I13" s="121"/>
      <c r="J13" s="138" t="str">
        <f>J$4</f>
        <v>01-09-Out-24</v>
      </c>
      <c r="K13" s="139"/>
      <c r="L13" s="137" t="str">
        <f>L$4</f>
        <v>Meta Parcial</v>
      </c>
      <c r="M13" s="121"/>
      <c r="N13" s="137" t="str">
        <f>N$4</f>
        <v>10-31-Out-24</v>
      </c>
      <c r="O13" s="121"/>
      <c r="P13" s="137" t="str">
        <f>P$4</f>
        <v>Meta Mensal</v>
      </c>
      <c r="Q13" s="121"/>
      <c r="R13" s="137">
        <f>R$4</f>
        <v>45566</v>
      </c>
      <c r="S13" s="121"/>
      <c r="T13" s="137" t="e">
        <f ca="1">T$4</f>
        <v>#NAME?</v>
      </c>
      <c r="U13" s="121"/>
      <c r="V13" s="137" t="e">
        <f ca="1">V$4</f>
        <v>#NAME?</v>
      </c>
      <c r="W13" s="121"/>
      <c r="X13" s="137" t="e">
        <f ca="1">X$4</f>
        <v>#NAME?</v>
      </c>
      <c r="Y13" s="121"/>
      <c r="Z13" s="137" t="e">
        <f ca="1">Z$4</f>
        <v>#NAME?</v>
      </c>
      <c r="AA13" s="121"/>
      <c r="AB13" s="137" t="e">
        <f ca="1">AB$4</f>
        <v>#NAME?</v>
      </c>
      <c r="AC13" s="121"/>
      <c r="AD13" s="137" t="e">
        <f ca="1">AD$4</f>
        <v>#NAME?</v>
      </c>
      <c r="AE13" s="121"/>
      <c r="AF13" s="137" t="e">
        <f ca="1">AF$4</f>
        <v>#NAME?</v>
      </c>
      <c r="AG13" s="121"/>
      <c r="AH13" s="137" t="e">
        <f ca="1">AH$4</f>
        <v>#NAME?</v>
      </c>
      <c r="AI13" s="121"/>
      <c r="AJ13" s="137" t="e">
        <f ca="1">AJ$4</f>
        <v>#NAME?</v>
      </c>
      <c r="AK13" s="121"/>
    </row>
    <row r="14" spans="1:256" s="124" customFormat="1" x14ac:dyDescent="0.25">
      <c r="A14" s="140" t="s">
        <v>156</v>
      </c>
      <c r="B14" s="141" t="s">
        <v>157</v>
      </c>
      <c r="C14" s="142" t="s">
        <v>158</v>
      </c>
      <c r="D14" s="141" t="s">
        <v>157</v>
      </c>
      <c r="E14" s="142" t="s">
        <v>158</v>
      </c>
      <c r="F14" s="141" t="s">
        <v>157</v>
      </c>
      <c r="G14" s="142" t="s">
        <v>158</v>
      </c>
      <c r="H14" s="141" t="s">
        <v>157</v>
      </c>
      <c r="I14" s="142" t="s">
        <v>158</v>
      </c>
      <c r="J14" s="141" t="s">
        <v>157</v>
      </c>
      <c r="K14" s="142" t="s">
        <v>158</v>
      </c>
      <c r="L14" s="141" t="s">
        <v>157</v>
      </c>
      <c r="M14" s="142" t="s">
        <v>158</v>
      </c>
      <c r="N14" s="141" t="s">
        <v>157</v>
      </c>
      <c r="O14" s="142" t="s">
        <v>158</v>
      </c>
      <c r="P14" s="141" t="s">
        <v>157</v>
      </c>
      <c r="Q14" s="142" t="s">
        <v>158</v>
      </c>
      <c r="R14" s="141" t="s">
        <v>157</v>
      </c>
      <c r="S14" s="142" t="s">
        <v>158</v>
      </c>
      <c r="T14" s="141" t="s">
        <v>157</v>
      </c>
      <c r="U14" s="142" t="s">
        <v>158</v>
      </c>
      <c r="V14" s="141" t="s">
        <v>157</v>
      </c>
      <c r="W14" s="142" t="s">
        <v>158</v>
      </c>
      <c r="X14" s="141" t="s">
        <v>157</v>
      </c>
      <c r="Y14" s="142" t="s">
        <v>158</v>
      </c>
      <c r="Z14" s="141" t="s">
        <v>157</v>
      </c>
      <c r="AA14" s="142" t="s">
        <v>158</v>
      </c>
      <c r="AB14" s="141" t="s">
        <v>157</v>
      </c>
      <c r="AC14" s="142" t="s">
        <v>158</v>
      </c>
      <c r="AD14" s="141" t="s">
        <v>157</v>
      </c>
      <c r="AE14" s="142" t="s">
        <v>158</v>
      </c>
      <c r="AF14" s="141" t="s">
        <v>157</v>
      </c>
      <c r="AG14" s="142" t="s">
        <v>158</v>
      </c>
      <c r="AH14" s="141" t="s">
        <v>157</v>
      </c>
      <c r="AI14" s="142" t="s">
        <v>158</v>
      </c>
      <c r="AJ14" s="141" t="s">
        <v>157</v>
      </c>
      <c r="AK14" s="142" t="s">
        <v>158</v>
      </c>
    </row>
    <row r="15" spans="1:256" s="98" customFormat="1" x14ac:dyDescent="0.2">
      <c r="A15" s="93" t="s">
        <v>67</v>
      </c>
      <c r="B15" s="143">
        <v>0</v>
      </c>
      <c r="C15" s="144">
        <v>0</v>
      </c>
      <c r="D15" s="145">
        <v>0</v>
      </c>
      <c r="E15" s="146">
        <v>0</v>
      </c>
      <c r="F15" s="143">
        <v>0</v>
      </c>
      <c r="G15" s="144">
        <v>0</v>
      </c>
      <c r="H15" s="143"/>
      <c r="I15" s="144"/>
      <c r="J15" s="143"/>
      <c r="K15" s="144"/>
      <c r="L15" s="143"/>
      <c r="M15" s="144"/>
      <c r="N15" s="143"/>
      <c r="O15" s="144"/>
      <c r="P15" s="143"/>
      <c r="Q15" s="144"/>
      <c r="R15" s="143"/>
      <c r="S15" s="144"/>
      <c r="T15" s="143"/>
      <c r="U15" s="144"/>
      <c r="V15" s="143"/>
      <c r="W15" s="144"/>
      <c r="X15" s="143"/>
      <c r="Y15" s="144"/>
      <c r="Z15" s="143"/>
      <c r="AA15" s="144"/>
      <c r="AB15" s="143"/>
      <c r="AC15" s="144"/>
      <c r="AD15" s="143"/>
      <c r="AE15" s="144"/>
      <c r="AF15" s="143"/>
      <c r="AG15" s="144"/>
      <c r="AH15" s="143"/>
      <c r="AI15" s="144"/>
      <c r="AJ15" s="143"/>
      <c r="AK15" s="144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  <c r="EY15" s="97"/>
      <c r="EZ15" s="97"/>
      <c r="FA15" s="97"/>
      <c r="FB15" s="97"/>
      <c r="FC15" s="97"/>
      <c r="FD15" s="97"/>
      <c r="FE15" s="97"/>
      <c r="FF15" s="97"/>
      <c r="FG15" s="97"/>
      <c r="FH15" s="97"/>
      <c r="FI15" s="97"/>
      <c r="FJ15" s="97"/>
      <c r="FK15" s="97"/>
      <c r="FL15" s="97"/>
      <c r="FM15" s="97"/>
      <c r="FN15" s="97"/>
      <c r="FO15" s="97"/>
      <c r="FP15" s="97"/>
      <c r="FQ15" s="97"/>
      <c r="FR15" s="97"/>
      <c r="FS15" s="97"/>
      <c r="FT15" s="97"/>
      <c r="FU15" s="97"/>
      <c r="FV15" s="97"/>
      <c r="FW15" s="97"/>
      <c r="FX15" s="97"/>
      <c r="FY15" s="97"/>
      <c r="FZ15" s="97"/>
      <c r="GA15" s="97"/>
      <c r="GB15" s="97"/>
      <c r="GC15" s="97"/>
      <c r="GD15" s="97"/>
      <c r="GE15" s="97"/>
      <c r="GF15" s="97"/>
      <c r="GG15" s="97"/>
      <c r="GH15" s="97"/>
      <c r="GI15" s="97"/>
      <c r="GJ15" s="97"/>
      <c r="GK15" s="97"/>
      <c r="GL15" s="97"/>
      <c r="GM15" s="97"/>
      <c r="GN15" s="97"/>
      <c r="GO15" s="97"/>
      <c r="GP15" s="97"/>
      <c r="GQ15" s="97"/>
      <c r="GR15" s="97"/>
      <c r="GS15" s="97"/>
      <c r="GT15" s="97"/>
      <c r="GU15" s="97"/>
      <c r="GV15" s="97"/>
      <c r="GW15" s="97"/>
      <c r="GX15" s="97"/>
      <c r="GY15" s="97"/>
      <c r="GZ15" s="97"/>
      <c r="HA15" s="97"/>
      <c r="HB15" s="97"/>
      <c r="HC15" s="97"/>
      <c r="HD15" s="97"/>
      <c r="HE15" s="97"/>
      <c r="HF15" s="97"/>
      <c r="HG15" s="97"/>
      <c r="HH15" s="97"/>
      <c r="HI15" s="97"/>
      <c r="HJ15" s="97"/>
      <c r="HK15" s="97"/>
      <c r="HL15" s="97"/>
      <c r="HM15" s="97"/>
      <c r="HN15" s="97"/>
      <c r="HO15" s="97"/>
      <c r="HP15" s="97"/>
      <c r="HQ15" s="97"/>
      <c r="HR15" s="97"/>
      <c r="HS15" s="97"/>
      <c r="HT15" s="97"/>
      <c r="HU15" s="97"/>
      <c r="HV15" s="97"/>
      <c r="HW15" s="97"/>
      <c r="HX15" s="97"/>
      <c r="HY15" s="97"/>
      <c r="HZ15" s="97"/>
      <c r="IA15" s="97"/>
      <c r="IB15" s="97"/>
      <c r="IC15" s="97"/>
      <c r="ID15" s="97"/>
      <c r="IE15" s="97"/>
      <c r="IF15" s="97"/>
      <c r="IG15" s="97"/>
      <c r="IH15" s="97"/>
      <c r="II15" s="97"/>
      <c r="IJ15" s="97"/>
      <c r="IK15" s="97"/>
      <c r="IL15" s="97"/>
      <c r="IM15" s="97"/>
      <c r="IN15" s="97"/>
      <c r="IO15" s="97"/>
      <c r="IP15" s="97"/>
      <c r="IQ15" s="97"/>
      <c r="IR15" s="97"/>
      <c r="IS15" s="97"/>
      <c r="IT15" s="97"/>
      <c r="IU15" s="97"/>
      <c r="IV15" s="97"/>
    </row>
    <row r="16" spans="1:256" s="98" customFormat="1" x14ac:dyDescent="0.2">
      <c r="A16" s="93" t="s">
        <v>68</v>
      </c>
      <c r="B16" s="143">
        <v>0</v>
      </c>
      <c r="C16" s="144">
        <v>0</v>
      </c>
      <c r="D16" s="145">
        <v>0</v>
      </c>
      <c r="E16" s="146">
        <v>0</v>
      </c>
      <c r="F16" s="143">
        <v>0</v>
      </c>
      <c r="G16" s="144">
        <v>0</v>
      </c>
      <c r="H16" s="143"/>
      <c r="I16" s="144"/>
      <c r="J16" s="143"/>
      <c r="K16" s="144"/>
      <c r="L16" s="143"/>
      <c r="M16" s="144"/>
      <c r="N16" s="143"/>
      <c r="O16" s="144"/>
      <c r="P16" s="143"/>
      <c r="Q16" s="144"/>
      <c r="R16" s="143"/>
      <c r="S16" s="144"/>
      <c r="T16" s="143"/>
      <c r="U16" s="144"/>
      <c r="V16" s="143"/>
      <c r="W16" s="144"/>
      <c r="X16" s="143"/>
      <c r="Y16" s="144"/>
      <c r="Z16" s="143"/>
      <c r="AA16" s="144"/>
      <c r="AB16" s="143"/>
      <c r="AC16" s="144"/>
      <c r="AD16" s="143"/>
      <c r="AE16" s="144"/>
      <c r="AF16" s="143"/>
      <c r="AG16" s="144"/>
      <c r="AH16" s="143"/>
      <c r="AI16" s="144"/>
      <c r="AJ16" s="143"/>
      <c r="AK16" s="144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  <c r="EY16" s="97"/>
      <c r="EZ16" s="97"/>
      <c r="FA16" s="97"/>
      <c r="FB16" s="97"/>
      <c r="FC16" s="97"/>
      <c r="FD16" s="97"/>
      <c r="FE16" s="97"/>
      <c r="FF16" s="97"/>
      <c r="FG16" s="97"/>
      <c r="FH16" s="97"/>
      <c r="FI16" s="97"/>
      <c r="FJ16" s="97"/>
      <c r="FK16" s="97"/>
      <c r="FL16" s="97"/>
      <c r="FM16" s="97"/>
      <c r="FN16" s="97"/>
      <c r="FO16" s="97"/>
      <c r="FP16" s="97"/>
      <c r="FQ16" s="97"/>
      <c r="FR16" s="97"/>
      <c r="FS16" s="97"/>
      <c r="FT16" s="97"/>
      <c r="FU16" s="97"/>
      <c r="FV16" s="97"/>
      <c r="FW16" s="97"/>
      <c r="FX16" s="97"/>
      <c r="FY16" s="97"/>
      <c r="FZ16" s="97"/>
      <c r="GA16" s="97"/>
      <c r="GB16" s="97"/>
      <c r="GC16" s="97"/>
      <c r="GD16" s="97"/>
      <c r="GE16" s="97"/>
      <c r="GF16" s="97"/>
      <c r="GG16" s="97"/>
      <c r="GH16" s="97"/>
      <c r="GI16" s="97"/>
      <c r="GJ16" s="97"/>
      <c r="GK16" s="97"/>
      <c r="GL16" s="97"/>
      <c r="GM16" s="97"/>
      <c r="GN16" s="97"/>
      <c r="GO16" s="97"/>
      <c r="GP16" s="97"/>
      <c r="GQ16" s="97"/>
      <c r="GR16" s="97"/>
      <c r="GS16" s="97"/>
      <c r="GT16" s="97"/>
      <c r="GU16" s="97"/>
      <c r="GV16" s="97"/>
      <c r="GW16" s="97"/>
      <c r="GX16" s="97"/>
      <c r="GY16" s="97"/>
      <c r="GZ16" s="97"/>
      <c r="HA16" s="97"/>
      <c r="HB16" s="97"/>
      <c r="HC16" s="97"/>
      <c r="HD16" s="97"/>
      <c r="HE16" s="97"/>
      <c r="HF16" s="97"/>
      <c r="HG16" s="97"/>
      <c r="HH16" s="97"/>
      <c r="HI16" s="97"/>
      <c r="HJ16" s="97"/>
      <c r="HK16" s="97"/>
      <c r="HL16" s="97"/>
      <c r="HM16" s="97"/>
      <c r="HN16" s="97"/>
      <c r="HO16" s="97"/>
      <c r="HP16" s="97"/>
      <c r="HQ16" s="97"/>
      <c r="HR16" s="97"/>
      <c r="HS16" s="97"/>
      <c r="HT16" s="97"/>
      <c r="HU16" s="97"/>
      <c r="HV16" s="97"/>
      <c r="HW16" s="97"/>
      <c r="HX16" s="97"/>
      <c r="HY16" s="97"/>
      <c r="HZ16" s="97"/>
      <c r="IA16" s="97"/>
      <c r="IB16" s="97"/>
      <c r="IC16" s="97"/>
      <c r="ID16" s="97"/>
      <c r="IE16" s="97"/>
      <c r="IF16" s="97"/>
      <c r="IG16" s="97"/>
      <c r="IH16" s="97"/>
      <c r="II16" s="97"/>
      <c r="IJ16" s="97"/>
      <c r="IK16" s="97"/>
      <c r="IL16" s="97"/>
      <c r="IM16" s="97"/>
      <c r="IN16" s="97"/>
      <c r="IO16" s="97"/>
      <c r="IP16" s="97"/>
      <c r="IQ16" s="97"/>
      <c r="IR16" s="97"/>
      <c r="IS16" s="97"/>
      <c r="IT16" s="97"/>
      <c r="IU16" s="97"/>
      <c r="IV16" s="97"/>
    </row>
    <row r="17" spans="1:37" s="98" customFormat="1" x14ac:dyDescent="0.2">
      <c r="A17" s="93" t="s">
        <v>69</v>
      </c>
      <c r="B17" s="143">
        <v>0</v>
      </c>
      <c r="C17" s="144">
        <v>0</v>
      </c>
      <c r="D17" s="145">
        <v>0</v>
      </c>
      <c r="E17" s="146">
        <v>0</v>
      </c>
      <c r="F17" s="143">
        <v>0</v>
      </c>
      <c r="G17" s="144">
        <v>0</v>
      </c>
      <c r="H17" s="143"/>
      <c r="I17" s="144"/>
      <c r="J17" s="143"/>
      <c r="K17" s="144"/>
      <c r="L17" s="143"/>
      <c r="M17" s="144"/>
      <c r="N17" s="143"/>
      <c r="O17" s="144"/>
      <c r="P17" s="143"/>
      <c r="Q17" s="144"/>
      <c r="R17" s="143"/>
      <c r="S17" s="144"/>
      <c r="T17" s="143"/>
      <c r="U17" s="144"/>
      <c r="V17" s="143"/>
      <c r="W17" s="144"/>
      <c r="X17" s="143"/>
      <c r="Y17" s="144"/>
      <c r="Z17" s="143"/>
      <c r="AA17" s="144"/>
      <c r="AB17" s="143"/>
      <c r="AC17" s="144"/>
      <c r="AD17" s="143"/>
      <c r="AE17" s="144"/>
      <c r="AF17" s="143"/>
      <c r="AG17" s="144"/>
      <c r="AH17" s="143"/>
      <c r="AI17" s="144"/>
      <c r="AJ17" s="143"/>
      <c r="AK17" s="144"/>
    </row>
    <row r="18" spans="1:37" s="98" customFormat="1" x14ac:dyDescent="0.2">
      <c r="A18" s="93" t="s">
        <v>70</v>
      </c>
      <c r="B18" s="143">
        <v>0</v>
      </c>
      <c r="C18" s="144">
        <v>0</v>
      </c>
      <c r="D18" s="145">
        <v>0</v>
      </c>
      <c r="E18" s="146">
        <v>0</v>
      </c>
      <c r="F18" s="143">
        <v>0</v>
      </c>
      <c r="G18" s="144">
        <v>0</v>
      </c>
      <c r="H18" s="143"/>
      <c r="I18" s="144"/>
      <c r="J18" s="143"/>
      <c r="K18" s="144"/>
      <c r="L18" s="143"/>
      <c r="M18" s="144"/>
      <c r="N18" s="143"/>
      <c r="O18" s="144"/>
      <c r="P18" s="143"/>
      <c r="Q18" s="144"/>
      <c r="R18" s="143"/>
      <c r="S18" s="144"/>
      <c r="T18" s="143"/>
      <c r="U18" s="144"/>
      <c r="V18" s="143"/>
      <c r="W18" s="144"/>
      <c r="X18" s="143"/>
      <c r="Y18" s="144"/>
      <c r="Z18" s="143"/>
      <c r="AA18" s="144"/>
      <c r="AB18" s="143"/>
      <c r="AC18" s="144"/>
      <c r="AD18" s="143"/>
      <c r="AE18" s="144"/>
      <c r="AF18" s="143"/>
      <c r="AG18" s="144"/>
      <c r="AH18" s="143"/>
      <c r="AI18" s="144"/>
      <c r="AJ18" s="143"/>
      <c r="AK18" s="144"/>
    </row>
    <row r="19" spans="1:37" s="98" customFormat="1" x14ac:dyDescent="0.2">
      <c r="A19" s="93" t="s">
        <v>71</v>
      </c>
      <c r="B19" s="143">
        <v>0.62</v>
      </c>
      <c r="C19" s="144">
        <v>0.2</v>
      </c>
      <c r="D19" s="145">
        <v>0.05</v>
      </c>
      <c r="E19" s="146">
        <v>0.85</v>
      </c>
      <c r="F19" s="143">
        <v>2.3800000000000002E-2</v>
      </c>
      <c r="G19" s="144">
        <v>0.28070000000000001</v>
      </c>
      <c r="H19" s="143"/>
      <c r="I19" s="144"/>
      <c r="J19" s="143"/>
      <c r="K19" s="144"/>
      <c r="L19" s="143"/>
      <c r="M19" s="144"/>
      <c r="N19" s="143"/>
      <c r="O19" s="144"/>
      <c r="P19" s="143"/>
      <c r="Q19" s="144"/>
      <c r="R19" s="143"/>
      <c r="S19" s="144"/>
      <c r="T19" s="143"/>
      <c r="U19" s="144"/>
      <c r="V19" s="143"/>
      <c r="W19" s="144"/>
      <c r="X19" s="143"/>
      <c r="Y19" s="144"/>
      <c r="Z19" s="143"/>
      <c r="AA19" s="144"/>
      <c r="AB19" s="143"/>
      <c r="AC19" s="144"/>
      <c r="AD19" s="143"/>
      <c r="AE19" s="144"/>
      <c r="AF19" s="143"/>
      <c r="AG19" s="144"/>
      <c r="AH19" s="143"/>
      <c r="AI19" s="144"/>
      <c r="AJ19" s="143"/>
      <c r="AK19" s="144"/>
    </row>
    <row r="20" spans="1:37" s="98" customFormat="1" x14ac:dyDescent="0.2">
      <c r="A20" s="93" t="s">
        <v>159</v>
      </c>
      <c r="B20" s="143">
        <v>1</v>
      </c>
      <c r="C20" s="144">
        <v>0</v>
      </c>
      <c r="D20" s="145">
        <v>1</v>
      </c>
      <c r="E20" s="146">
        <v>1</v>
      </c>
      <c r="F20" s="143">
        <v>0</v>
      </c>
      <c r="G20" s="144">
        <v>0.2019</v>
      </c>
      <c r="H20" s="143"/>
      <c r="I20" s="144"/>
      <c r="J20" s="143"/>
      <c r="K20" s="144"/>
      <c r="L20" s="143"/>
      <c r="M20" s="144"/>
      <c r="N20" s="143"/>
      <c r="O20" s="144"/>
      <c r="P20" s="143"/>
      <c r="Q20" s="144"/>
      <c r="R20" s="143"/>
      <c r="S20" s="144"/>
      <c r="T20" s="143"/>
      <c r="U20" s="144"/>
      <c r="V20" s="143"/>
      <c r="W20" s="144"/>
      <c r="X20" s="143"/>
      <c r="Y20" s="144"/>
      <c r="Z20" s="143"/>
      <c r="AA20" s="144"/>
      <c r="AB20" s="143"/>
      <c r="AC20" s="144"/>
      <c r="AD20" s="143"/>
      <c r="AE20" s="144"/>
      <c r="AF20" s="143"/>
      <c r="AG20" s="144"/>
      <c r="AH20" s="143"/>
      <c r="AI20" s="144"/>
      <c r="AJ20" s="143"/>
      <c r="AK20" s="144"/>
    </row>
    <row r="21" spans="1:37" s="98" customFormat="1" x14ac:dyDescent="0.2">
      <c r="A21" s="93" t="s">
        <v>73</v>
      </c>
      <c r="B21" s="143">
        <v>0.63</v>
      </c>
      <c r="C21" s="144">
        <v>0</v>
      </c>
      <c r="D21" s="145">
        <v>0</v>
      </c>
      <c r="E21" s="146">
        <v>0.67</v>
      </c>
      <c r="F21" s="143">
        <v>6.6699999999999995E-2</v>
      </c>
      <c r="G21" s="144">
        <v>0</v>
      </c>
      <c r="H21" s="143"/>
      <c r="I21" s="144"/>
      <c r="J21" s="143"/>
      <c r="K21" s="144"/>
      <c r="L21" s="143"/>
      <c r="M21" s="144"/>
      <c r="N21" s="143"/>
      <c r="O21" s="144"/>
      <c r="P21" s="143"/>
      <c r="Q21" s="144"/>
      <c r="R21" s="143"/>
      <c r="S21" s="144"/>
      <c r="T21" s="143"/>
      <c r="U21" s="144"/>
      <c r="V21" s="143"/>
      <c r="W21" s="144"/>
      <c r="X21" s="143"/>
      <c r="Y21" s="144"/>
      <c r="Z21" s="143"/>
      <c r="AA21" s="144"/>
      <c r="AB21" s="143"/>
      <c r="AC21" s="144"/>
      <c r="AD21" s="143"/>
      <c r="AE21" s="144"/>
      <c r="AF21" s="143"/>
      <c r="AG21" s="144"/>
      <c r="AH21" s="143"/>
      <c r="AI21" s="144"/>
      <c r="AJ21" s="143"/>
      <c r="AK21" s="144"/>
    </row>
    <row r="22" spans="1:37" s="98" customFormat="1" x14ac:dyDescent="0.2">
      <c r="A22" s="93" t="s">
        <v>74</v>
      </c>
      <c r="B22" s="143">
        <v>0.88</v>
      </c>
      <c r="C22" s="144">
        <v>0</v>
      </c>
      <c r="D22" s="145">
        <v>1</v>
      </c>
      <c r="E22" s="146">
        <v>1</v>
      </c>
      <c r="F22" s="143">
        <v>0.95</v>
      </c>
      <c r="G22" s="144">
        <v>0</v>
      </c>
      <c r="H22" s="143"/>
      <c r="I22" s="144"/>
      <c r="J22" s="143"/>
      <c r="K22" s="144"/>
      <c r="L22" s="143"/>
      <c r="M22" s="144"/>
      <c r="N22" s="143"/>
      <c r="O22" s="144"/>
      <c r="P22" s="143"/>
      <c r="Q22" s="144"/>
      <c r="R22" s="143"/>
      <c r="S22" s="144"/>
      <c r="T22" s="143"/>
      <c r="U22" s="144"/>
      <c r="V22" s="143"/>
      <c r="W22" s="144"/>
      <c r="X22" s="143"/>
      <c r="Y22" s="144"/>
      <c r="Z22" s="143"/>
      <c r="AA22" s="144"/>
      <c r="AB22" s="143"/>
      <c r="AC22" s="144"/>
      <c r="AD22" s="143"/>
      <c r="AE22" s="144"/>
      <c r="AF22" s="143"/>
      <c r="AG22" s="144"/>
      <c r="AH22" s="143"/>
      <c r="AI22" s="144"/>
      <c r="AJ22" s="143"/>
      <c r="AK22" s="144"/>
    </row>
    <row r="23" spans="1:37" s="98" customFormat="1" x14ac:dyDescent="0.2">
      <c r="A23" s="93" t="s">
        <v>75</v>
      </c>
      <c r="B23" s="143">
        <v>1</v>
      </c>
      <c r="C23" s="144">
        <v>0</v>
      </c>
      <c r="D23" s="145">
        <v>1</v>
      </c>
      <c r="E23" s="146">
        <v>1</v>
      </c>
      <c r="F23" s="143">
        <v>0</v>
      </c>
      <c r="G23" s="144">
        <v>0</v>
      </c>
      <c r="H23" s="143"/>
      <c r="I23" s="144"/>
      <c r="J23" s="143"/>
      <c r="K23" s="144"/>
      <c r="L23" s="143"/>
      <c r="M23" s="144"/>
      <c r="N23" s="143"/>
      <c r="O23" s="144"/>
      <c r="P23" s="143"/>
      <c r="Q23" s="144"/>
      <c r="R23" s="143"/>
      <c r="S23" s="144"/>
      <c r="T23" s="143"/>
      <c r="U23" s="144"/>
      <c r="V23" s="143"/>
      <c r="W23" s="144"/>
      <c r="X23" s="143"/>
      <c r="Y23" s="144"/>
      <c r="Z23" s="143"/>
      <c r="AA23" s="144"/>
      <c r="AB23" s="143"/>
      <c r="AC23" s="144"/>
      <c r="AD23" s="143"/>
      <c r="AE23" s="144"/>
      <c r="AF23" s="143"/>
      <c r="AG23" s="144"/>
      <c r="AH23" s="143"/>
      <c r="AI23" s="144"/>
      <c r="AJ23" s="143"/>
      <c r="AK23" s="144"/>
    </row>
    <row r="24" spans="1:37" s="98" customFormat="1" x14ac:dyDescent="0.2">
      <c r="A24" s="93" t="s">
        <v>76</v>
      </c>
      <c r="B24" s="143">
        <v>1</v>
      </c>
      <c r="C24" s="144">
        <v>0</v>
      </c>
      <c r="D24" s="145">
        <v>0</v>
      </c>
      <c r="E24" s="146">
        <v>1</v>
      </c>
      <c r="F24" s="143">
        <v>0</v>
      </c>
      <c r="G24" s="144">
        <v>0</v>
      </c>
      <c r="H24" s="143"/>
      <c r="I24" s="144"/>
      <c r="J24" s="143"/>
      <c r="K24" s="144"/>
      <c r="L24" s="143"/>
      <c r="M24" s="144"/>
      <c r="N24" s="143"/>
      <c r="O24" s="144"/>
      <c r="P24" s="143"/>
      <c r="Q24" s="144"/>
      <c r="R24" s="143"/>
      <c r="S24" s="144"/>
      <c r="T24" s="143"/>
      <c r="U24" s="144"/>
      <c r="V24" s="143"/>
      <c r="W24" s="144"/>
      <c r="X24" s="143"/>
      <c r="Y24" s="144"/>
      <c r="Z24" s="143"/>
      <c r="AA24" s="144"/>
      <c r="AB24" s="143"/>
      <c r="AC24" s="144"/>
      <c r="AD24" s="143"/>
      <c r="AE24" s="144"/>
      <c r="AF24" s="143"/>
      <c r="AG24" s="144"/>
      <c r="AH24" s="143"/>
      <c r="AI24" s="144"/>
      <c r="AJ24" s="143"/>
      <c r="AK24" s="144"/>
    </row>
    <row r="25" spans="1:37" s="98" customFormat="1" x14ac:dyDescent="0.2">
      <c r="A25" s="93" t="s">
        <v>160</v>
      </c>
      <c r="B25" s="143">
        <v>0</v>
      </c>
      <c r="C25" s="144">
        <v>0</v>
      </c>
      <c r="D25" s="145">
        <v>0</v>
      </c>
      <c r="E25" s="146">
        <v>0</v>
      </c>
      <c r="F25" s="143">
        <v>0</v>
      </c>
      <c r="G25" s="144">
        <v>0</v>
      </c>
      <c r="H25" s="143"/>
      <c r="I25" s="144"/>
      <c r="J25" s="143"/>
      <c r="K25" s="144"/>
      <c r="L25" s="143"/>
      <c r="M25" s="144"/>
      <c r="N25" s="143"/>
      <c r="O25" s="144"/>
      <c r="P25" s="143"/>
      <c r="Q25" s="144"/>
      <c r="R25" s="143"/>
      <c r="S25" s="144"/>
      <c r="T25" s="143"/>
      <c r="U25" s="144"/>
      <c r="V25" s="143"/>
      <c r="W25" s="144"/>
      <c r="X25" s="143"/>
      <c r="Y25" s="144"/>
      <c r="Z25" s="143"/>
      <c r="AA25" s="144"/>
      <c r="AB25" s="143"/>
      <c r="AC25" s="144"/>
      <c r="AD25" s="143"/>
      <c r="AE25" s="144"/>
      <c r="AF25" s="143"/>
      <c r="AG25" s="144"/>
      <c r="AH25" s="143"/>
      <c r="AI25" s="144"/>
      <c r="AJ25" s="143"/>
      <c r="AK25" s="144"/>
    </row>
    <row r="26" spans="1:37" s="98" customFormat="1" x14ac:dyDescent="0.2">
      <c r="A26" s="93" t="s">
        <v>77</v>
      </c>
      <c r="B26" s="143">
        <v>1</v>
      </c>
      <c r="C26" s="144">
        <v>0.27</v>
      </c>
      <c r="D26" s="145">
        <v>0.33</v>
      </c>
      <c r="E26" s="146">
        <v>0.5</v>
      </c>
      <c r="F26" s="143">
        <v>0.1429</v>
      </c>
      <c r="G26" s="144">
        <v>0.14580000000000001</v>
      </c>
      <c r="H26" s="143"/>
      <c r="I26" s="144"/>
      <c r="J26" s="143"/>
      <c r="K26" s="144"/>
      <c r="L26" s="143"/>
      <c r="M26" s="144"/>
      <c r="N26" s="143"/>
      <c r="O26" s="144"/>
      <c r="P26" s="143"/>
      <c r="Q26" s="144"/>
      <c r="R26" s="143"/>
      <c r="S26" s="144"/>
      <c r="T26" s="143"/>
      <c r="U26" s="144"/>
      <c r="V26" s="143"/>
      <c r="W26" s="144"/>
      <c r="X26" s="143"/>
      <c r="Y26" s="144"/>
      <c r="Z26" s="143"/>
      <c r="AA26" s="144"/>
      <c r="AB26" s="143"/>
      <c r="AC26" s="144"/>
      <c r="AD26" s="143"/>
      <c r="AE26" s="144"/>
      <c r="AF26" s="143"/>
      <c r="AG26" s="144"/>
      <c r="AH26" s="143"/>
      <c r="AI26" s="144"/>
      <c r="AJ26" s="143"/>
      <c r="AK26" s="144"/>
    </row>
    <row r="27" spans="1:37" s="98" customFormat="1" x14ac:dyDescent="0.2">
      <c r="A27" s="93" t="s">
        <v>79</v>
      </c>
      <c r="B27" s="143">
        <v>0</v>
      </c>
      <c r="C27" s="144">
        <v>0</v>
      </c>
      <c r="D27" s="145">
        <v>0</v>
      </c>
      <c r="E27" s="146">
        <v>0</v>
      </c>
      <c r="F27" s="143">
        <v>0</v>
      </c>
      <c r="G27" s="144">
        <v>0</v>
      </c>
      <c r="H27" s="143"/>
      <c r="I27" s="144"/>
      <c r="J27" s="143"/>
      <c r="K27" s="144"/>
      <c r="L27" s="143"/>
      <c r="M27" s="144"/>
      <c r="N27" s="143"/>
      <c r="O27" s="144"/>
      <c r="P27" s="143"/>
      <c r="Q27" s="144"/>
      <c r="R27" s="143"/>
      <c r="S27" s="144"/>
      <c r="T27" s="143"/>
      <c r="U27" s="144"/>
      <c r="V27" s="143"/>
      <c r="W27" s="144"/>
      <c r="X27" s="143"/>
      <c r="Y27" s="144"/>
      <c r="Z27" s="143"/>
      <c r="AA27" s="144"/>
      <c r="AB27" s="143"/>
      <c r="AC27" s="144"/>
      <c r="AD27" s="143"/>
      <c r="AE27" s="144"/>
      <c r="AF27" s="143"/>
      <c r="AG27" s="144"/>
      <c r="AH27" s="143"/>
      <c r="AI27" s="144"/>
      <c r="AJ27" s="143"/>
      <c r="AK27" s="144"/>
    </row>
    <row r="28" spans="1:37" s="98" customFormat="1" x14ac:dyDescent="0.2">
      <c r="A28" s="93" t="s">
        <v>80</v>
      </c>
      <c r="B28" s="143">
        <v>0</v>
      </c>
      <c r="C28" s="144">
        <v>0.18</v>
      </c>
      <c r="D28" s="145">
        <v>0.17</v>
      </c>
      <c r="E28" s="146">
        <v>0.6</v>
      </c>
      <c r="F28" s="143">
        <v>0</v>
      </c>
      <c r="G28" s="144">
        <v>0</v>
      </c>
      <c r="H28" s="143"/>
      <c r="I28" s="144"/>
      <c r="J28" s="143"/>
      <c r="K28" s="144"/>
      <c r="L28" s="143"/>
      <c r="M28" s="144"/>
      <c r="N28" s="143"/>
      <c r="O28" s="144"/>
      <c r="P28" s="143"/>
      <c r="Q28" s="144"/>
      <c r="R28" s="143"/>
      <c r="S28" s="144"/>
      <c r="T28" s="143"/>
      <c r="U28" s="144"/>
      <c r="V28" s="143"/>
      <c r="W28" s="144"/>
      <c r="X28" s="143"/>
      <c r="Y28" s="144"/>
      <c r="Z28" s="143"/>
      <c r="AA28" s="144"/>
      <c r="AB28" s="143"/>
      <c r="AC28" s="144"/>
      <c r="AD28" s="143"/>
      <c r="AE28" s="144"/>
      <c r="AF28" s="143"/>
      <c r="AG28" s="144"/>
      <c r="AH28" s="143"/>
      <c r="AI28" s="144"/>
      <c r="AJ28" s="143"/>
      <c r="AK28" s="144"/>
    </row>
    <row r="29" spans="1:37" s="98" customFormat="1" x14ac:dyDescent="0.2">
      <c r="A29" s="93" t="s">
        <v>161</v>
      </c>
      <c r="B29" s="143">
        <v>1</v>
      </c>
      <c r="C29" s="144">
        <v>0</v>
      </c>
      <c r="D29" s="145">
        <v>0</v>
      </c>
      <c r="E29" s="146">
        <v>0</v>
      </c>
      <c r="F29" s="143">
        <v>0</v>
      </c>
      <c r="G29" s="144">
        <v>0</v>
      </c>
      <c r="H29" s="143"/>
      <c r="I29" s="144"/>
      <c r="J29" s="143"/>
      <c r="K29" s="144"/>
      <c r="L29" s="143"/>
      <c r="M29" s="144"/>
      <c r="N29" s="143"/>
      <c r="O29" s="144"/>
      <c r="P29" s="143"/>
      <c r="Q29" s="144"/>
      <c r="R29" s="143"/>
      <c r="S29" s="144"/>
      <c r="T29" s="143"/>
      <c r="U29" s="144"/>
      <c r="V29" s="143"/>
      <c r="W29" s="144"/>
      <c r="X29" s="143"/>
      <c r="Y29" s="144"/>
      <c r="Z29" s="143"/>
      <c r="AA29" s="144"/>
      <c r="AB29" s="143"/>
      <c r="AC29" s="144"/>
      <c r="AD29" s="143"/>
      <c r="AE29" s="144"/>
      <c r="AF29" s="143"/>
      <c r="AG29" s="144"/>
      <c r="AH29" s="143"/>
      <c r="AI29" s="144"/>
      <c r="AJ29" s="143"/>
      <c r="AK29" s="144"/>
    </row>
    <row r="30" spans="1:37" s="98" customFormat="1" x14ac:dyDescent="0.2">
      <c r="A30" s="93" t="s">
        <v>162</v>
      </c>
      <c r="B30" s="143">
        <v>0</v>
      </c>
      <c r="C30" s="144">
        <v>0</v>
      </c>
      <c r="D30" s="145">
        <v>0.5</v>
      </c>
      <c r="E30" s="146">
        <v>0.43</v>
      </c>
      <c r="F30" s="143">
        <v>0</v>
      </c>
      <c r="G30" s="144">
        <v>0</v>
      </c>
      <c r="H30" s="143"/>
      <c r="I30" s="144"/>
      <c r="J30" s="143"/>
      <c r="K30" s="144"/>
      <c r="L30" s="143"/>
      <c r="M30" s="144"/>
      <c r="N30" s="143"/>
      <c r="O30" s="144"/>
      <c r="P30" s="143"/>
      <c r="Q30" s="144"/>
      <c r="R30" s="143"/>
      <c r="S30" s="144"/>
      <c r="T30" s="143"/>
      <c r="U30" s="144"/>
      <c r="V30" s="143"/>
      <c r="W30" s="144"/>
      <c r="X30" s="143"/>
      <c r="Y30" s="144"/>
      <c r="Z30" s="143"/>
      <c r="AA30" s="144"/>
      <c r="AB30" s="143"/>
      <c r="AC30" s="144"/>
      <c r="AD30" s="143"/>
      <c r="AE30" s="144"/>
      <c r="AF30" s="143"/>
      <c r="AG30" s="144"/>
      <c r="AH30" s="143"/>
      <c r="AI30" s="144"/>
      <c r="AJ30" s="143"/>
      <c r="AK30" s="144"/>
    </row>
    <row r="31" spans="1:37" s="98" customFormat="1" x14ac:dyDescent="0.2">
      <c r="A31" s="93" t="s">
        <v>83</v>
      </c>
      <c r="B31" s="143">
        <v>0</v>
      </c>
      <c r="C31" s="144">
        <v>0</v>
      </c>
      <c r="D31" s="145">
        <v>0</v>
      </c>
      <c r="E31" s="146">
        <v>0</v>
      </c>
      <c r="F31" s="143">
        <v>0</v>
      </c>
      <c r="G31" s="144">
        <v>0</v>
      </c>
      <c r="H31" s="143"/>
      <c r="I31" s="144"/>
      <c r="J31" s="143"/>
      <c r="K31" s="144"/>
      <c r="L31" s="143"/>
      <c r="M31" s="144"/>
      <c r="N31" s="143"/>
      <c r="O31" s="144"/>
      <c r="P31" s="143"/>
      <c r="Q31" s="144"/>
      <c r="R31" s="143"/>
      <c r="S31" s="144"/>
      <c r="T31" s="143"/>
      <c r="U31" s="144"/>
      <c r="V31" s="143"/>
      <c r="W31" s="144"/>
      <c r="X31" s="143"/>
      <c r="Y31" s="144"/>
      <c r="Z31" s="143"/>
      <c r="AA31" s="144"/>
      <c r="AB31" s="143"/>
      <c r="AC31" s="144"/>
      <c r="AD31" s="143"/>
      <c r="AE31" s="144"/>
      <c r="AF31" s="143"/>
      <c r="AG31" s="144"/>
      <c r="AH31" s="143"/>
      <c r="AI31" s="144"/>
      <c r="AJ31" s="143"/>
      <c r="AK31" s="144"/>
    </row>
    <row r="32" spans="1:37" s="98" customFormat="1" x14ac:dyDescent="0.2">
      <c r="A32" s="93" t="s">
        <v>163</v>
      </c>
      <c r="B32" s="143">
        <v>0</v>
      </c>
      <c r="C32" s="144">
        <v>0</v>
      </c>
      <c r="D32" s="145">
        <v>0</v>
      </c>
      <c r="E32" s="146">
        <v>0</v>
      </c>
      <c r="F32" s="143">
        <v>0</v>
      </c>
      <c r="G32" s="144">
        <v>0</v>
      </c>
      <c r="H32" s="143"/>
      <c r="I32" s="144"/>
      <c r="J32" s="143"/>
      <c r="K32" s="144"/>
      <c r="L32" s="143"/>
      <c r="M32" s="144"/>
      <c r="N32" s="143"/>
      <c r="O32" s="144"/>
      <c r="P32" s="143"/>
      <c r="Q32" s="144"/>
      <c r="R32" s="143"/>
      <c r="S32" s="144"/>
      <c r="T32" s="143"/>
      <c r="U32" s="144"/>
      <c r="V32" s="143"/>
      <c r="W32" s="144"/>
      <c r="X32" s="143"/>
      <c r="Y32" s="144"/>
      <c r="Z32" s="143"/>
      <c r="AA32" s="144"/>
      <c r="AB32" s="143"/>
      <c r="AC32" s="144"/>
      <c r="AD32" s="143"/>
      <c r="AE32" s="144"/>
      <c r="AF32" s="143"/>
      <c r="AG32" s="144"/>
      <c r="AH32" s="143"/>
      <c r="AI32" s="144"/>
      <c r="AJ32" s="143"/>
      <c r="AK32" s="144"/>
    </row>
    <row r="33" spans="1:37" s="98" customFormat="1" x14ac:dyDescent="0.2">
      <c r="A33" s="93" t="s">
        <v>164</v>
      </c>
      <c r="B33" s="143">
        <v>0</v>
      </c>
      <c r="C33" s="144">
        <v>0</v>
      </c>
      <c r="D33" s="145">
        <v>0</v>
      </c>
      <c r="E33" s="146">
        <v>0</v>
      </c>
      <c r="F33" s="143">
        <v>0</v>
      </c>
      <c r="G33" s="144">
        <v>0</v>
      </c>
      <c r="H33" s="143"/>
      <c r="I33" s="144"/>
      <c r="J33" s="143"/>
      <c r="K33" s="144"/>
      <c r="L33" s="143"/>
      <c r="M33" s="144"/>
      <c r="N33" s="143"/>
      <c r="O33" s="144"/>
      <c r="P33" s="143"/>
      <c r="Q33" s="144"/>
      <c r="R33" s="143"/>
      <c r="S33" s="144"/>
      <c r="T33" s="143"/>
      <c r="U33" s="144"/>
      <c r="V33" s="143"/>
      <c r="W33" s="144"/>
      <c r="X33" s="143"/>
      <c r="Y33" s="144"/>
      <c r="Z33" s="143"/>
      <c r="AA33" s="144"/>
      <c r="AB33" s="143"/>
      <c r="AC33" s="144"/>
      <c r="AD33" s="143"/>
      <c r="AE33" s="144"/>
      <c r="AF33" s="143"/>
      <c r="AG33" s="144"/>
      <c r="AH33" s="143"/>
      <c r="AI33" s="144"/>
      <c r="AJ33" s="143"/>
      <c r="AK33" s="144"/>
    </row>
    <row r="34" spans="1:37" s="98" customFormat="1" x14ac:dyDescent="0.2">
      <c r="A34" s="93" t="s">
        <v>86</v>
      </c>
      <c r="B34" s="143">
        <v>0.86</v>
      </c>
      <c r="C34" s="144">
        <v>0</v>
      </c>
      <c r="D34" s="145">
        <v>0.9</v>
      </c>
      <c r="E34" s="146">
        <v>0.14000000000000001</v>
      </c>
      <c r="F34" s="143">
        <v>0.71430000000000005</v>
      </c>
      <c r="G34" s="144">
        <v>0</v>
      </c>
      <c r="H34" s="143"/>
      <c r="I34" s="144"/>
      <c r="J34" s="143"/>
      <c r="K34" s="144"/>
      <c r="L34" s="143"/>
      <c r="M34" s="144"/>
      <c r="N34" s="143"/>
      <c r="O34" s="144"/>
      <c r="P34" s="143"/>
      <c r="Q34" s="144"/>
      <c r="R34" s="143"/>
      <c r="S34" s="144"/>
      <c r="T34" s="143"/>
      <c r="U34" s="144"/>
      <c r="V34" s="143"/>
      <c r="W34" s="144"/>
      <c r="X34" s="143"/>
      <c r="Y34" s="144"/>
      <c r="Z34" s="143"/>
      <c r="AA34" s="144"/>
      <c r="AB34" s="143"/>
      <c r="AC34" s="144"/>
      <c r="AD34" s="143"/>
      <c r="AE34" s="144"/>
      <c r="AF34" s="143"/>
      <c r="AG34" s="144"/>
      <c r="AH34" s="143"/>
      <c r="AI34" s="144"/>
      <c r="AJ34" s="143"/>
      <c r="AK34" s="144"/>
    </row>
    <row r="35" spans="1:37" s="98" customFormat="1" x14ac:dyDescent="0.2">
      <c r="A35" s="93" t="s">
        <v>165</v>
      </c>
      <c r="B35" s="143">
        <v>0</v>
      </c>
      <c r="C35" s="144">
        <v>0</v>
      </c>
      <c r="D35" s="145">
        <v>0</v>
      </c>
      <c r="E35" s="146">
        <v>0</v>
      </c>
      <c r="F35" s="143">
        <v>0</v>
      </c>
      <c r="G35" s="144">
        <v>0</v>
      </c>
      <c r="H35" s="143"/>
      <c r="I35" s="144"/>
      <c r="J35" s="143"/>
      <c r="K35" s="144"/>
      <c r="L35" s="143"/>
      <c r="M35" s="144"/>
      <c r="N35" s="143"/>
      <c r="O35" s="144"/>
      <c r="P35" s="143"/>
      <c r="Q35" s="144"/>
      <c r="R35" s="143"/>
      <c r="S35" s="144"/>
      <c r="T35" s="143"/>
      <c r="U35" s="144"/>
      <c r="V35" s="143"/>
      <c r="W35" s="144"/>
      <c r="X35" s="143"/>
      <c r="Y35" s="144"/>
      <c r="Z35" s="143"/>
      <c r="AA35" s="144"/>
      <c r="AB35" s="143"/>
      <c r="AC35" s="144"/>
      <c r="AD35" s="143"/>
      <c r="AE35" s="144"/>
      <c r="AF35" s="143"/>
      <c r="AG35" s="144"/>
      <c r="AH35" s="143"/>
      <c r="AI35" s="144"/>
      <c r="AJ35" s="143"/>
      <c r="AK35" s="144"/>
    </row>
    <row r="36" spans="1:37" s="98" customFormat="1" x14ac:dyDescent="0.2">
      <c r="A36" s="93" t="s">
        <v>87</v>
      </c>
      <c r="B36" s="143">
        <v>1</v>
      </c>
      <c r="C36" s="144">
        <v>0</v>
      </c>
      <c r="D36" s="145">
        <v>0.15</v>
      </c>
      <c r="E36" s="146">
        <v>0.12</v>
      </c>
      <c r="F36" s="143">
        <v>6.25E-2</v>
      </c>
      <c r="G36" s="144">
        <v>0</v>
      </c>
      <c r="H36" s="143"/>
      <c r="I36" s="144"/>
      <c r="J36" s="143"/>
      <c r="K36" s="144"/>
      <c r="L36" s="143"/>
      <c r="M36" s="144"/>
      <c r="N36" s="143"/>
      <c r="O36" s="144"/>
      <c r="P36" s="143"/>
      <c r="Q36" s="144"/>
      <c r="R36" s="143"/>
      <c r="S36" s="144"/>
      <c r="T36" s="143"/>
      <c r="U36" s="144"/>
      <c r="V36" s="143"/>
      <c r="W36" s="144"/>
      <c r="X36" s="143"/>
      <c r="Y36" s="144"/>
      <c r="Z36" s="143"/>
      <c r="AA36" s="144"/>
      <c r="AB36" s="143"/>
      <c r="AC36" s="144"/>
      <c r="AD36" s="143"/>
      <c r="AE36" s="144"/>
      <c r="AF36" s="143"/>
      <c r="AG36" s="144"/>
      <c r="AH36" s="143"/>
      <c r="AI36" s="144"/>
      <c r="AJ36" s="143"/>
      <c r="AK36" s="144"/>
    </row>
    <row r="37" spans="1:37" s="98" customFormat="1" x14ac:dyDescent="0.2">
      <c r="A37" s="93" t="s">
        <v>166</v>
      </c>
      <c r="B37" s="143">
        <v>0.25</v>
      </c>
      <c r="C37" s="144">
        <v>0</v>
      </c>
      <c r="D37" s="145">
        <v>0.18</v>
      </c>
      <c r="E37" s="146">
        <v>0.55000000000000004</v>
      </c>
      <c r="F37" s="143">
        <v>0.1111</v>
      </c>
      <c r="G37" s="144">
        <v>0</v>
      </c>
      <c r="H37" s="143"/>
      <c r="I37" s="144"/>
      <c r="J37" s="143"/>
      <c r="K37" s="144"/>
      <c r="L37" s="143"/>
      <c r="M37" s="144"/>
      <c r="N37" s="143"/>
      <c r="O37" s="144"/>
      <c r="P37" s="143"/>
      <c r="Q37" s="144"/>
      <c r="R37" s="143"/>
      <c r="S37" s="144"/>
      <c r="T37" s="143"/>
      <c r="U37" s="144"/>
      <c r="V37" s="143"/>
      <c r="W37" s="144"/>
      <c r="X37" s="143"/>
      <c r="Y37" s="144"/>
      <c r="Z37" s="143"/>
      <c r="AA37" s="144"/>
      <c r="AB37" s="143"/>
      <c r="AC37" s="144"/>
      <c r="AD37" s="143"/>
      <c r="AE37" s="144"/>
      <c r="AF37" s="143"/>
      <c r="AG37" s="144"/>
      <c r="AH37" s="143"/>
      <c r="AI37" s="144"/>
      <c r="AJ37" s="143"/>
      <c r="AK37" s="144"/>
    </row>
    <row r="38" spans="1:37" s="98" customFormat="1" x14ac:dyDescent="0.2">
      <c r="A38" s="93" t="s">
        <v>167</v>
      </c>
      <c r="B38" s="143">
        <v>0.15</v>
      </c>
      <c r="C38" s="144">
        <v>0</v>
      </c>
      <c r="D38" s="145">
        <v>0.1</v>
      </c>
      <c r="E38" s="146">
        <v>0.39</v>
      </c>
      <c r="F38" s="143">
        <v>0.55620000000000003</v>
      </c>
      <c r="G38" s="144">
        <v>0</v>
      </c>
      <c r="H38" s="143"/>
      <c r="I38" s="144"/>
      <c r="J38" s="143"/>
      <c r="K38" s="144"/>
      <c r="L38" s="143"/>
      <c r="M38" s="144"/>
      <c r="N38" s="143"/>
      <c r="O38" s="144"/>
      <c r="P38" s="143"/>
      <c r="Q38" s="144"/>
      <c r="R38" s="143"/>
      <c r="S38" s="144"/>
      <c r="T38" s="143"/>
      <c r="U38" s="144"/>
      <c r="V38" s="143"/>
      <c r="W38" s="144"/>
      <c r="X38" s="143"/>
      <c r="Y38" s="144"/>
      <c r="Z38" s="143"/>
      <c r="AA38" s="144"/>
      <c r="AB38" s="143"/>
      <c r="AC38" s="144"/>
      <c r="AD38" s="143"/>
      <c r="AE38" s="144"/>
      <c r="AF38" s="143"/>
      <c r="AG38" s="144"/>
      <c r="AH38" s="143"/>
      <c r="AI38" s="144"/>
      <c r="AJ38" s="143"/>
      <c r="AK38" s="144"/>
    </row>
    <row r="39" spans="1:37" s="98" customFormat="1" x14ac:dyDescent="0.2">
      <c r="A39" s="93" t="s">
        <v>90</v>
      </c>
      <c r="B39" s="143">
        <v>0</v>
      </c>
      <c r="C39" s="144">
        <v>0</v>
      </c>
      <c r="D39" s="145">
        <v>0</v>
      </c>
      <c r="E39" s="146">
        <v>0</v>
      </c>
      <c r="F39" s="143">
        <v>0</v>
      </c>
      <c r="G39" s="144">
        <v>0</v>
      </c>
      <c r="H39" s="143"/>
      <c r="I39" s="144"/>
      <c r="J39" s="143"/>
      <c r="K39" s="144"/>
      <c r="L39" s="143"/>
      <c r="M39" s="144"/>
      <c r="N39" s="143"/>
      <c r="O39" s="144"/>
      <c r="P39" s="143"/>
      <c r="Q39" s="144"/>
      <c r="R39" s="143"/>
      <c r="S39" s="144"/>
      <c r="T39" s="143"/>
      <c r="U39" s="144"/>
      <c r="V39" s="143"/>
      <c r="W39" s="144"/>
      <c r="X39" s="143"/>
      <c r="Y39" s="144"/>
      <c r="Z39" s="143"/>
      <c r="AA39" s="144"/>
      <c r="AB39" s="143"/>
      <c r="AC39" s="144"/>
      <c r="AD39" s="143"/>
      <c r="AE39" s="144"/>
      <c r="AF39" s="143"/>
      <c r="AG39" s="144"/>
      <c r="AH39" s="143"/>
      <c r="AI39" s="144"/>
      <c r="AJ39" s="143"/>
      <c r="AK39" s="144"/>
    </row>
    <row r="40" spans="1:37" s="98" customFormat="1" x14ac:dyDescent="0.2">
      <c r="A40" s="93" t="s">
        <v>91</v>
      </c>
      <c r="B40" s="143">
        <v>0</v>
      </c>
      <c r="C40" s="144">
        <v>0</v>
      </c>
      <c r="D40" s="145">
        <v>0</v>
      </c>
      <c r="E40" s="146">
        <v>0</v>
      </c>
      <c r="F40" s="143">
        <v>0</v>
      </c>
      <c r="G40" s="144">
        <v>0</v>
      </c>
      <c r="H40" s="143"/>
      <c r="I40" s="144"/>
      <c r="J40" s="143"/>
      <c r="K40" s="144"/>
      <c r="L40" s="143"/>
      <c r="M40" s="144"/>
      <c r="N40" s="143"/>
      <c r="O40" s="144"/>
      <c r="P40" s="143"/>
      <c r="Q40" s="144"/>
      <c r="R40" s="143"/>
      <c r="S40" s="144"/>
      <c r="T40" s="143"/>
      <c r="U40" s="144"/>
      <c r="V40" s="143"/>
      <c r="W40" s="144"/>
      <c r="X40" s="143"/>
      <c r="Y40" s="144"/>
      <c r="Z40" s="143"/>
      <c r="AA40" s="144"/>
      <c r="AB40" s="143"/>
      <c r="AC40" s="144"/>
      <c r="AD40" s="143"/>
      <c r="AE40" s="144"/>
      <c r="AF40" s="143"/>
      <c r="AG40" s="144"/>
      <c r="AH40" s="143"/>
      <c r="AI40" s="144"/>
      <c r="AJ40" s="143"/>
      <c r="AK40" s="144"/>
    </row>
    <row r="41" spans="1:37" s="153" customFormat="1" x14ac:dyDescent="0.2">
      <c r="A41" s="147" t="s">
        <v>10</v>
      </c>
      <c r="B41" s="148">
        <v>0.57999999999999996</v>
      </c>
      <c r="C41" s="149">
        <v>0.01</v>
      </c>
      <c r="D41" s="150">
        <v>0.41</v>
      </c>
      <c r="E41" s="151">
        <v>0.28999999999999998</v>
      </c>
      <c r="F41" s="148">
        <v>0.41110000000000002</v>
      </c>
      <c r="G41" s="152">
        <v>3.2500000000000001E-2</v>
      </c>
      <c r="H41" s="148"/>
      <c r="I41" s="152"/>
      <c r="J41" s="148"/>
      <c r="K41" s="152"/>
      <c r="L41" s="148"/>
      <c r="M41" s="152"/>
      <c r="N41" s="148"/>
      <c r="O41" s="152"/>
      <c r="P41" s="148"/>
      <c r="Q41" s="152"/>
      <c r="R41" s="148"/>
      <c r="S41" s="152"/>
      <c r="T41" s="148"/>
      <c r="U41" s="152"/>
      <c r="V41" s="148"/>
      <c r="W41" s="152"/>
      <c r="X41" s="148"/>
      <c r="Y41" s="152"/>
      <c r="Z41" s="148"/>
      <c r="AA41" s="152"/>
      <c r="AB41" s="148"/>
      <c r="AC41" s="152"/>
      <c r="AD41" s="148"/>
      <c r="AE41" s="152"/>
      <c r="AF41" s="148"/>
      <c r="AG41" s="152"/>
      <c r="AH41" s="148"/>
      <c r="AI41" s="152"/>
      <c r="AJ41" s="148"/>
      <c r="AK41" s="152"/>
    </row>
    <row r="42" spans="1:37" s="98" customFormat="1" x14ac:dyDescent="0.2">
      <c r="A42" s="133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</row>
    <row r="43" spans="1:37" s="98" customFormat="1" x14ac:dyDescent="0.2">
      <c r="A43" s="119" t="s">
        <v>168</v>
      </c>
      <c r="B43" s="136" t="str">
        <f>B$4</f>
        <v>10-31-jul-24</v>
      </c>
      <c r="C43" s="123"/>
      <c r="D43" s="137">
        <f>D$4</f>
        <v>45505</v>
      </c>
      <c r="E43" s="121"/>
      <c r="F43" s="137" t="e">
        <f ca="1">F$4</f>
        <v>#NAME?</v>
      </c>
      <c r="G43" s="121"/>
      <c r="H43" s="137" t="str">
        <f>H$4</f>
        <v>Meta Parcial</v>
      </c>
      <c r="I43" s="121"/>
      <c r="J43" s="137" t="str">
        <f>J$4</f>
        <v>01-09-Out-24</v>
      </c>
      <c r="K43" s="121"/>
      <c r="L43" s="137" t="str">
        <f>L$4</f>
        <v>Meta Parcial</v>
      </c>
      <c r="M43" s="121"/>
      <c r="N43" s="137" t="str">
        <f>N$4</f>
        <v>10-31-Out-24</v>
      </c>
      <c r="O43" s="121"/>
      <c r="P43" s="137" t="str">
        <f>P$4</f>
        <v>Meta Mensal</v>
      </c>
      <c r="Q43" s="121"/>
      <c r="R43" s="137">
        <f>R$4</f>
        <v>45566</v>
      </c>
      <c r="S43" s="121"/>
      <c r="T43" s="137" t="e">
        <f ca="1">T$4</f>
        <v>#NAME?</v>
      </c>
      <c r="U43" s="121"/>
      <c r="V43" s="137" t="e">
        <f ca="1">V$4</f>
        <v>#NAME?</v>
      </c>
      <c r="W43" s="121"/>
      <c r="X43" s="137" t="e">
        <f ca="1">X$4</f>
        <v>#NAME?</v>
      </c>
      <c r="Y43" s="121"/>
      <c r="Z43" s="137" t="e">
        <f ca="1">Z$4</f>
        <v>#NAME?</v>
      </c>
      <c r="AA43" s="121"/>
      <c r="AB43" s="137" t="e">
        <f ca="1">AB$4</f>
        <v>#NAME?</v>
      </c>
      <c r="AC43" s="121"/>
      <c r="AD43" s="137" t="e">
        <f ca="1">AD$4</f>
        <v>#NAME?</v>
      </c>
      <c r="AE43" s="121"/>
      <c r="AF43" s="137" t="e">
        <f ca="1">AF$4</f>
        <v>#NAME?</v>
      </c>
      <c r="AG43" s="121"/>
      <c r="AH43" s="137" t="e">
        <f ca="1">AH$4</f>
        <v>#NAME?</v>
      </c>
      <c r="AI43" s="121"/>
      <c r="AJ43" s="137" t="e">
        <f ca="1">AJ$4</f>
        <v>#NAME?</v>
      </c>
      <c r="AK43" s="121"/>
    </row>
    <row r="44" spans="1:37" s="98" customFormat="1" x14ac:dyDescent="0.2">
      <c r="A44" s="140" t="s">
        <v>169</v>
      </c>
      <c r="B44" s="141" t="s">
        <v>170</v>
      </c>
      <c r="C44" s="142" t="s">
        <v>171</v>
      </c>
      <c r="D44" s="141" t="s">
        <v>170</v>
      </c>
      <c r="E44" s="142" t="s">
        <v>171</v>
      </c>
      <c r="F44" s="141" t="s">
        <v>170</v>
      </c>
      <c r="G44" s="142" t="s">
        <v>171</v>
      </c>
      <c r="H44" s="141" t="s">
        <v>170</v>
      </c>
      <c r="I44" s="142" t="s">
        <v>171</v>
      </c>
      <c r="J44" s="141" t="s">
        <v>170</v>
      </c>
      <c r="K44" s="142" t="s">
        <v>171</v>
      </c>
      <c r="L44" s="141" t="s">
        <v>170</v>
      </c>
      <c r="M44" s="142" t="s">
        <v>171</v>
      </c>
      <c r="N44" s="141" t="s">
        <v>170</v>
      </c>
      <c r="O44" s="142" t="s">
        <v>171</v>
      </c>
      <c r="P44" s="141" t="s">
        <v>170</v>
      </c>
      <c r="Q44" s="142" t="s">
        <v>171</v>
      </c>
      <c r="R44" s="141" t="s">
        <v>170</v>
      </c>
      <c r="S44" s="142" t="s">
        <v>171</v>
      </c>
      <c r="T44" s="141" t="s">
        <v>170</v>
      </c>
      <c r="U44" s="142" t="s">
        <v>171</v>
      </c>
      <c r="V44" s="141" t="s">
        <v>170</v>
      </c>
      <c r="W44" s="142" t="s">
        <v>171</v>
      </c>
      <c r="X44" s="141" t="s">
        <v>170</v>
      </c>
      <c r="Y44" s="142" t="s">
        <v>171</v>
      </c>
      <c r="Z44" s="141" t="s">
        <v>170</v>
      </c>
      <c r="AA44" s="142" t="s">
        <v>171</v>
      </c>
      <c r="AB44" s="141" t="s">
        <v>170</v>
      </c>
      <c r="AC44" s="142" t="s">
        <v>171</v>
      </c>
      <c r="AD44" s="141" t="s">
        <v>170</v>
      </c>
      <c r="AE44" s="142" t="s">
        <v>171</v>
      </c>
      <c r="AF44" s="141" t="s">
        <v>170</v>
      </c>
      <c r="AG44" s="142" t="s">
        <v>171</v>
      </c>
      <c r="AH44" s="141" t="s">
        <v>170</v>
      </c>
      <c r="AI44" s="142" t="s">
        <v>171</v>
      </c>
      <c r="AJ44" s="141" t="s">
        <v>170</v>
      </c>
      <c r="AK44" s="142" t="s">
        <v>171</v>
      </c>
    </row>
    <row r="45" spans="1:37" s="98" customFormat="1" x14ac:dyDescent="0.2">
      <c r="A45" s="93" t="s">
        <v>36</v>
      </c>
      <c r="B45" s="143">
        <v>2.2700000000000001E-2</v>
      </c>
      <c r="C45" s="143" t="s">
        <v>151</v>
      </c>
      <c r="D45" s="145">
        <v>5.0900000000000001E-2</v>
      </c>
      <c r="E45" s="146" t="s">
        <v>151</v>
      </c>
      <c r="F45" s="144">
        <v>0</v>
      </c>
      <c r="G45" s="144" t="s">
        <v>151</v>
      </c>
      <c r="H45" s="143"/>
      <c r="I45" s="144"/>
      <c r="J45" s="143">
        <v>1.1599999999999999E-2</v>
      </c>
      <c r="K45" s="144" t="s">
        <v>151</v>
      </c>
      <c r="L45" s="143"/>
      <c r="M45" s="144"/>
      <c r="N45" s="143"/>
      <c r="O45" s="144"/>
      <c r="P45" s="143"/>
      <c r="Q45" s="144"/>
      <c r="R45" s="143">
        <v>1.1599999999999999E-2</v>
      </c>
      <c r="S45" s="144" t="s">
        <v>151</v>
      </c>
      <c r="T45" s="143"/>
      <c r="U45" s="144"/>
      <c r="V45" s="143"/>
      <c r="W45" s="144"/>
      <c r="X45" s="143"/>
      <c r="Y45" s="144"/>
      <c r="Z45" s="143"/>
      <c r="AA45" s="144"/>
      <c r="AB45" s="143"/>
      <c r="AC45" s="144"/>
      <c r="AD45" s="143"/>
      <c r="AE45" s="144"/>
      <c r="AF45" s="143"/>
      <c r="AG45" s="144"/>
      <c r="AH45" s="143"/>
      <c r="AI45" s="144"/>
      <c r="AJ45" s="143"/>
      <c r="AK45" s="144"/>
    </row>
    <row r="46" spans="1:37" s="98" customFormat="1" x14ac:dyDescent="0.2">
      <c r="A46" s="93" t="s">
        <v>172</v>
      </c>
      <c r="B46" s="143">
        <v>3.2000000000000002E-3</v>
      </c>
      <c r="C46" s="143" t="s">
        <v>151</v>
      </c>
      <c r="D46" s="145">
        <v>3.6900000000000002E-2</v>
      </c>
      <c r="E46" s="146" t="s">
        <v>151</v>
      </c>
      <c r="F46" s="144">
        <v>0.14019999999999999</v>
      </c>
      <c r="G46" s="144" t="s">
        <v>151</v>
      </c>
      <c r="H46" s="143"/>
      <c r="I46" s="144"/>
      <c r="J46" s="143">
        <v>2.46E-2</v>
      </c>
      <c r="K46" s="144" t="s">
        <v>151</v>
      </c>
      <c r="L46" s="143"/>
      <c r="M46" s="144"/>
      <c r="N46" s="143"/>
      <c r="O46" s="144"/>
      <c r="P46" s="143"/>
      <c r="Q46" s="144"/>
      <c r="R46" s="143">
        <v>2.46E-2</v>
      </c>
      <c r="S46" s="144" t="s">
        <v>151</v>
      </c>
      <c r="T46" s="143"/>
      <c r="U46" s="144"/>
      <c r="V46" s="143"/>
      <c r="W46" s="144"/>
      <c r="X46" s="143"/>
      <c r="Y46" s="144"/>
      <c r="Z46" s="143"/>
      <c r="AA46" s="144"/>
      <c r="AB46" s="143"/>
      <c r="AC46" s="144"/>
      <c r="AD46" s="143"/>
      <c r="AE46" s="144"/>
      <c r="AF46" s="143"/>
      <c r="AG46" s="144"/>
      <c r="AH46" s="143"/>
      <c r="AI46" s="144"/>
      <c r="AJ46" s="143"/>
      <c r="AK46" s="144"/>
    </row>
    <row r="47" spans="1:37" s="98" customFormat="1" x14ac:dyDescent="0.2">
      <c r="A47" s="93" t="s">
        <v>173</v>
      </c>
      <c r="B47" s="143">
        <v>0</v>
      </c>
      <c r="C47" s="143" t="s">
        <v>151</v>
      </c>
      <c r="D47" s="145" t="s">
        <v>151</v>
      </c>
      <c r="E47" s="146" t="s">
        <v>151</v>
      </c>
      <c r="F47" s="144">
        <v>0</v>
      </c>
      <c r="G47" s="144" t="s">
        <v>151</v>
      </c>
      <c r="H47" s="143"/>
      <c r="I47" s="144"/>
      <c r="J47" s="143">
        <v>0</v>
      </c>
      <c r="K47" s="144" t="s">
        <v>151</v>
      </c>
      <c r="L47" s="143"/>
      <c r="M47" s="144"/>
      <c r="N47" s="143"/>
      <c r="O47" s="144"/>
      <c r="P47" s="143"/>
      <c r="Q47" s="144"/>
      <c r="R47" s="143">
        <v>0</v>
      </c>
      <c r="S47" s="144" t="s">
        <v>151</v>
      </c>
      <c r="T47" s="143"/>
      <c r="U47" s="144"/>
      <c r="V47" s="143"/>
      <c r="W47" s="144"/>
      <c r="X47" s="143"/>
      <c r="Y47" s="144"/>
      <c r="Z47" s="143"/>
      <c r="AA47" s="144"/>
      <c r="AB47" s="143"/>
      <c r="AC47" s="144"/>
      <c r="AD47" s="143"/>
      <c r="AE47" s="144"/>
      <c r="AF47" s="143"/>
      <c r="AG47" s="144"/>
      <c r="AH47" s="143"/>
      <c r="AI47" s="144"/>
      <c r="AJ47" s="143"/>
      <c r="AK47" s="144"/>
    </row>
    <row r="48" spans="1:37" s="98" customFormat="1" x14ac:dyDescent="0.2">
      <c r="A48" s="93" t="s">
        <v>40</v>
      </c>
      <c r="B48" s="143">
        <v>0</v>
      </c>
      <c r="C48" s="143" t="s">
        <v>151</v>
      </c>
      <c r="D48" s="145">
        <v>0.11310000000000001</v>
      </c>
      <c r="E48" s="146" t="s">
        <v>151</v>
      </c>
      <c r="F48" s="144">
        <v>0</v>
      </c>
      <c r="G48" s="144" t="s">
        <v>151</v>
      </c>
      <c r="H48" s="143"/>
      <c r="I48" s="144"/>
      <c r="J48" s="143">
        <v>0</v>
      </c>
      <c r="K48" s="144" t="s">
        <v>151</v>
      </c>
      <c r="L48" s="143"/>
      <c r="M48" s="144"/>
      <c r="N48" s="143"/>
      <c r="O48" s="144"/>
      <c r="P48" s="143"/>
      <c r="Q48" s="144"/>
      <c r="R48" s="143">
        <v>0</v>
      </c>
      <c r="S48" s="144" t="s">
        <v>151</v>
      </c>
      <c r="T48" s="143"/>
      <c r="U48" s="144"/>
      <c r="V48" s="143"/>
      <c r="W48" s="144"/>
      <c r="X48" s="143"/>
      <c r="Y48" s="144"/>
      <c r="Z48" s="143"/>
      <c r="AA48" s="144"/>
      <c r="AB48" s="143"/>
      <c r="AC48" s="144"/>
      <c r="AD48" s="143"/>
      <c r="AE48" s="144"/>
      <c r="AF48" s="143"/>
      <c r="AG48" s="144"/>
      <c r="AH48" s="143"/>
      <c r="AI48" s="144"/>
      <c r="AJ48" s="143"/>
      <c r="AK48" s="144"/>
    </row>
    <row r="49" spans="1:37" x14ac:dyDescent="0.25">
      <c r="A49" s="93" t="s">
        <v>38</v>
      </c>
      <c r="B49" s="143">
        <v>0.1</v>
      </c>
      <c r="C49" s="143" t="s">
        <v>151</v>
      </c>
      <c r="D49" s="145" t="s">
        <v>151</v>
      </c>
      <c r="E49" s="146" t="s">
        <v>151</v>
      </c>
      <c r="F49" s="144">
        <v>1.55E-2</v>
      </c>
      <c r="G49" s="144" t="s">
        <v>151</v>
      </c>
      <c r="H49" s="143"/>
      <c r="I49" s="144"/>
      <c r="J49" s="143">
        <v>0</v>
      </c>
      <c r="K49" s="144" t="s">
        <v>151</v>
      </c>
      <c r="L49" s="143"/>
      <c r="M49" s="144"/>
      <c r="N49" s="143"/>
      <c r="O49" s="144"/>
      <c r="P49" s="143"/>
      <c r="Q49" s="144"/>
      <c r="R49" s="143">
        <v>0</v>
      </c>
      <c r="S49" s="144" t="s">
        <v>151</v>
      </c>
      <c r="T49" s="143"/>
      <c r="U49" s="144"/>
      <c r="V49" s="143"/>
      <c r="W49" s="144"/>
      <c r="X49" s="143"/>
      <c r="Y49" s="144"/>
      <c r="Z49" s="143"/>
      <c r="AA49" s="144"/>
      <c r="AB49" s="143"/>
      <c r="AC49" s="144"/>
      <c r="AD49" s="143"/>
      <c r="AE49" s="144"/>
      <c r="AF49" s="143"/>
      <c r="AG49" s="144"/>
      <c r="AH49" s="143"/>
      <c r="AI49" s="144"/>
      <c r="AJ49" s="143"/>
      <c r="AK49" s="144"/>
    </row>
    <row r="50" spans="1:37" s="98" customFormat="1" x14ac:dyDescent="0.2">
      <c r="A50" s="93" t="s">
        <v>41</v>
      </c>
      <c r="B50" s="143">
        <v>3.3300000000000003E-2</v>
      </c>
      <c r="C50" s="143" t="s">
        <v>151</v>
      </c>
      <c r="D50" s="145" t="s">
        <v>151</v>
      </c>
      <c r="E50" s="146" t="s">
        <v>151</v>
      </c>
      <c r="F50" s="144">
        <v>0</v>
      </c>
      <c r="G50" s="144" t="s">
        <v>151</v>
      </c>
      <c r="H50" s="143"/>
      <c r="I50" s="144"/>
      <c r="J50" s="143">
        <v>0</v>
      </c>
      <c r="K50" s="144" t="s">
        <v>151</v>
      </c>
      <c r="L50" s="143"/>
      <c r="M50" s="144"/>
      <c r="N50" s="143"/>
      <c r="O50" s="144"/>
      <c r="P50" s="143"/>
      <c r="Q50" s="144"/>
      <c r="R50" s="143">
        <v>0</v>
      </c>
      <c r="S50" s="144" t="s">
        <v>151</v>
      </c>
      <c r="T50" s="143"/>
      <c r="U50" s="144"/>
      <c r="V50" s="143"/>
      <c r="W50" s="144"/>
      <c r="X50" s="143"/>
      <c r="Y50" s="144"/>
      <c r="Z50" s="143"/>
      <c r="AA50" s="144"/>
      <c r="AB50" s="143"/>
      <c r="AC50" s="144"/>
      <c r="AD50" s="143"/>
      <c r="AE50" s="144"/>
      <c r="AF50" s="143"/>
      <c r="AG50" s="144"/>
      <c r="AH50" s="143"/>
      <c r="AI50" s="144"/>
      <c r="AJ50" s="143"/>
      <c r="AK50" s="144"/>
    </row>
    <row r="51" spans="1:37" s="98" customFormat="1" x14ac:dyDescent="0.2">
      <c r="A51" s="93" t="s">
        <v>37</v>
      </c>
      <c r="B51" s="143">
        <v>0</v>
      </c>
      <c r="C51" s="143" t="s">
        <v>151</v>
      </c>
      <c r="D51" s="145" t="s">
        <v>151</v>
      </c>
      <c r="E51" s="146" t="s">
        <v>151</v>
      </c>
      <c r="F51" s="144">
        <v>1.55E-2</v>
      </c>
      <c r="G51" s="144" t="s">
        <v>151</v>
      </c>
      <c r="H51" s="143"/>
      <c r="I51" s="144"/>
      <c r="J51" s="143">
        <v>2.0999999999999999E-3</v>
      </c>
      <c r="K51" s="144" t="s">
        <v>151</v>
      </c>
      <c r="L51" s="143"/>
      <c r="M51" s="144"/>
      <c r="N51" s="143"/>
      <c r="O51" s="144"/>
      <c r="P51" s="143"/>
      <c r="Q51" s="144"/>
      <c r="R51" s="143">
        <v>2.0999999999999999E-3</v>
      </c>
      <c r="S51" s="144" t="s">
        <v>151</v>
      </c>
      <c r="T51" s="143"/>
      <c r="U51" s="144"/>
      <c r="V51" s="143"/>
      <c r="W51" s="144"/>
      <c r="X51" s="143"/>
      <c r="Y51" s="144"/>
      <c r="Z51" s="143"/>
      <c r="AA51" s="144"/>
      <c r="AB51" s="143"/>
      <c r="AC51" s="144"/>
      <c r="AD51" s="143"/>
      <c r="AE51" s="144"/>
      <c r="AF51" s="143"/>
      <c r="AG51" s="144"/>
      <c r="AH51" s="143"/>
      <c r="AI51" s="144"/>
      <c r="AJ51" s="143"/>
      <c r="AK51" s="144"/>
    </row>
    <row r="52" spans="1:37" s="98" customFormat="1" x14ac:dyDescent="0.2">
      <c r="A52" s="93" t="s">
        <v>174</v>
      </c>
      <c r="B52" s="143" t="s">
        <v>151</v>
      </c>
      <c r="C52" s="143" t="s">
        <v>151</v>
      </c>
      <c r="D52" s="145" t="s">
        <v>151</v>
      </c>
      <c r="E52" s="146" t="s">
        <v>151</v>
      </c>
      <c r="F52" s="144">
        <v>0</v>
      </c>
      <c r="G52" s="144" t="s">
        <v>151</v>
      </c>
      <c r="H52" s="143"/>
      <c r="I52" s="144"/>
      <c r="J52" s="143">
        <v>0</v>
      </c>
      <c r="K52" s="144" t="s">
        <v>151</v>
      </c>
      <c r="L52" s="143"/>
      <c r="M52" s="144"/>
      <c r="N52" s="143"/>
      <c r="O52" s="144"/>
      <c r="P52" s="143"/>
      <c r="Q52" s="144"/>
      <c r="R52" s="143">
        <v>0</v>
      </c>
      <c r="S52" s="144" t="s">
        <v>151</v>
      </c>
      <c r="T52" s="143"/>
      <c r="U52" s="144"/>
      <c r="V52" s="143"/>
      <c r="W52" s="144"/>
      <c r="X52" s="143"/>
      <c r="Y52" s="144"/>
      <c r="Z52" s="143"/>
      <c r="AA52" s="144"/>
      <c r="AB52" s="143"/>
      <c r="AC52" s="144"/>
      <c r="AD52" s="143"/>
      <c r="AE52" s="144"/>
      <c r="AF52" s="143"/>
      <c r="AG52" s="144"/>
      <c r="AH52" s="143"/>
      <c r="AI52" s="144"/>
      <c r="AJ52" s="143"/>
      <c r="AK52" s="144"/>
    </row>
    <row r="53" spans="1:37" x14ac:dyDescent="0.25">
      <c r="A53" s="93" t="s">
        <v>175</v>
      </c>
      <c r="B53" s="143">
        <v>0</v>
      </c>
      <c r="C53" s="143" t="s">
        <v>151</v>
      </c>
      <c r="D53" s="145">
        <v>0.17560000000000001</v>
      </c>
      <c r="E53" s="146" t="s">
        <v>151</v>
      </c>
      <c r="F53" s="144">
        <v>0</v>
      </c>
      <c r="G53" s="144" t="s">
        <v>151</v>
      </c>
      <c r="H53" s="143"/>
      <c r="I53" s="144"/>
      <c r="J53" s="143">
        <v>0</v>
      </c>
      <c r="K53" s="144" t="s">
        <v>151</v>
      </c>
      <c r="L53" s="143"/>
      <c r="M53" s="144"/>
      <c r="N53" s="143"/>
      <c r="O53" s="144"/>
      <c r="P53" s="143"/>
      <c r="Q53" s="144"/>
      <c r="R53" s="143">
        <v>0</v>
      </c>
      <c r="S53" s="144" t="s">
        <v>151</v>
      </c>
      <c r="T53" s="143"/>
      <c r="U53" s="144"/>
      <c r="V53" s="143"/>
      <c r="W53" s="144"/>
      <c r="X53" s="143"/>
      <c r="Y53" s="144"/>
      <c r="Z53" s="143"/>
      <c r="AA53" s="144"/>
      <c r="AB53" s="143"/>
      <c r="AC53" s="144"/>
      <c r="AD53" s="143"/>
      <c r="AE53" s="144"/>
      <c r="AF53" s="143"/>
      <c r="AG53" s="144"/>
      <c r="AH53" s="143"/>
      <c r="AI53" s="144"/>
      <c r="AJ53" s="143"/>
      <c r="AK53" s="144"/>
    </row>
    <row r="54" spans="1:37" s="98" customFormat="1" x14ac:dyDescent="0.2">
      <c r="A54" s="93" t="s">
        <v>176</v>
      </c>
      <c r="B54" s="143">
        <v>5.7000000000000002E-3</v>
      </c>
      <c r="C54" s="143" t="s">
        <v>151</v>
      </c>
      <c r="D54" s="145">
        <v>8.0000000000000002E-3</v>
      </c>
      <c r="E54" s="146" t="s">
        <v>151</v>
      </c>
      <c r="F54" s="144">
        <v>0.44080000000000003</v>
      </c>
      <c r="G54" s="144" t="s">
        <v>151</v>
      </c>
      <c r="H54" s="143"/>
      <c r="I54" s="144"/>
      <c r="J54" s="143">
        <v>4.7800000000000002E-2</v>
      </c>
      <c r="K54" s="144" t="s">
        <v>151</v>
      </c>
      <c r="L54" s="143"/>
      <c r="M54" s="144"/>
      <c r="N54" s="143"/>
      <c r="O54" s="144"/>
      <c r="P54" s="143"/>
      <c r="Q54" s="144"/>
      <c r="R54" s="143">
        <v>4.7800000000000002E-2</v>
      </c>
      <c r="S54" s="144" t="s">
        <v>151</v>
      </c>
      <c r="T54" s="143"/>
      <c r="U54" s="144"/>
      <c r="V54" s="143"/>
      <c r="W54" s="144"/>
      <c r="X54" s="143"/>
      <c r="Y54" s="144"/>
      <c r="Z54" s="143"/>
      <c r="AA54" s="144"/>
      <c r="AB54" s="143"/>
      <c r="AC54" s="144"/>
      <c r="AD54" s="143"/>
      <c r="AE54" s="144"/>
      <c r="AF54" s="143"/>
      <c r="AG54" s="144"/>
      <c r="AH54" s="143"/>
      <c r="AI54" s="144"/>
      <c r="AJ54" s="143"/>
      <c r="AK54" s="144"/>
    </row>
    <row r="55" spans="1:37" s="153" customFormat="1" ht="12.75" customHeight="1" x14ac:dyDescent="0.2">
      <c r="A55" s="147" t="s">
        <v>177</v>
      </c>
      <c r="B55" s="154">
        <v>0.16489999999999999</v>
      </c>
      <c r="C55" s="155"/>
      <c r="D55" s="150">
        <v>0.38450000000000001</v>
      </c>
      <c r="E55" s="146" t="s">
        <v>151</v>
      </c>
      <c r="F55" s="178">
        <v>2.1999999999999999E-2</v>
      </c>
      <c r="G55" s="179"/>
      <c r="H55" s="148"/>
      <c r="I55" s="152"/>
      <c r="J55" s="174">
        <v>2.5100000000000001E-2</v>
      </c>
      <c r="K55" s="175"/>
      <c r="L55" s="148"/>
      <c r="M55" s="152"/>
      <c r="N55" s="148"/>
      <c r="O55" s="152"/>
      <c r="P55" s="148"/>
      <c r="Q55" s="152"/>
      <c r="R55" s="174">
        <v>2.5100000000000001E-2</v>
      </c>
      <c r="S55" s="175"/>
      <c r="T55" s="148"/>
      <c r="U55" s="152"/>
      <c r="V55" s="148"/>
      <c r="W55" s="152"/>
      <c r="X55" s="148"/>
      <c r="Y55" s="152"/>
      <c r="Z55" s="148"/>
      <c r="AA55" s="152"/>
      <c r="AB55" s="148"/>
      <c r="AC55" s="152"/>
      <c r="AD55" s="148"/>
      <c r="AE55" s="152"/>
      <c r="AF55" s="148"/>
      <c r="AG55" s="152"/>
      <c r="AH55" s="148"/>
      <c r="AI55" s="152"/>
      <c r="AJ55" s="148"/>
      <c r="AK55" s="152"/>
    </row>
    <row r="57" spans="1:37" s="124" customFormat="1" x14ac:dyDescent="0.25">
      <c r="A57" s="119" t="s">
        <v>178</v>
      </c>
      <c r="B57" s="136" t="str">
        <f>B$4</f>
        <v>10-31-jul-24</v>
      </c>
      <c r="C57" s="123"/>
      <c r="D57" s="137">
        <f>D$4</f>
        <v>45505</v>
      </c>
      <c r="E57" s="121"/>
      <c r="F57" s="137" t="e">
        <f ca="1">F$4</f>
        <v>#NAME?</v>
      </c>
      <c r="G57" s="121"/>
      <c r="H57" s="137" t="str">
        <f>H$4</f>
        <v>Meta Parcial</v>
      </c>
      <c r="I57" s="121"/>
      <c r="J57" s="137" t="str">
        <f>J$4</f>
        <v>01-09-Out-24</v>
      </c>
      <c r="K57" s="121"/>
      <c r="L57" s="137" t="str">
        <f>L$4</f>
        <v>Meta Parcial</v>
      </c>
      <c r="M57" s="121"/>
      <c r="N57" s="137" t="str">
        <f>N$4</f>
        <v>10-31-Out-24</v>
      </c>
      <c r="O57" s="121"/>
      <c r="P57" s="137" t="str">
        <f>P$4</f>
        <v>Meta Mensal</v>
      </c>
      <c r="Q57" s="121"/>
      <c r="R57" s="137">
        <f>R$4</f>
        <v>45566</v>
      </c>
      <c r="S57" s="121"/>
      <c r="T57" s="137" t="e">
        <f ca="1">T$4</f>
        <v>#NAME?</v>
      </c>
      <c r="U57" s="121"/>
      <c r="V57" s="137" t="e">
        <f ca="1">V$4</f>
        <v>#NAME?</v>
      </c>
      <c r="W57" s="121"/>
      <c r="X57" s="137" t="e">
        <f ca="1">X$4</f>
        <v>#NAME?</v>
      </c>
      <c r="Y57" s="121"/>
      <c r="Z57" s="137" t="e">
        <f ca="1">Z$4</f>
        <v>#NAME?</v>
      </c>
      <c r="AA57" s="121"/>
      <c r="AB57" s="137" t="e">
        <f ca="1">AB$4</f>
        <v>#NAME?</v>
      </c>
      <c r="AC57" s="121"/>
      <c r="AD57" s="137" t="e">
        <f ca="1">AD$4</f>
        <v>#NAME?</v>
      </c>
      <c r="AE57" s="121"/>
      <c r="AF57" s="137" t="e">
        <f ca="1">AF$4</f>
        <v>#NAME?</v>
      </c>
      <c r="AG57" s="121"/>
      <c r="AH57" s="137" t="e">
        <f ca="1">AH$4</f>
        <v>#NAME?</v>
      </c>
      <c r="AI57" s="121"/>
      <c r="AJ57" s="137" t="e">
        <f ca="1">AJ$4</f>
        <v>#NAME?</v>
      </c>
      <c r="AK57" s="121"/>
    </row>
    <row r="58" spans="1:37" s="98" customFormat="1" x14ac:dyDescent="0.2">
      <c r="A58" s="93" t="s">
        <v>36</v>
      </c>
      <c r="B58" s="125">
        <v>0</v>
      </c>
      <c r="C58" s="126"/>
      <c r="D58" s="127">
        <v>0</v>
      </c>
      <c r="E58" s="128"/>
      <c r="F58" s="125">
        <v>0</v>
      </c>
      <c r="G58" s="144" t="s">
        <v>151</v>
      </c>
      <c r="H58" s="125"/>
      <c r="I58" s="126"/>
      <c r="J58" s="125">
        <v>0</v>
      </c>
      <c r="K58" s="144" t="s">
        <v>151</v>
      </c>
      <c r="L58" s="125"/>
      <c r="M58" s="126"/>
      <c r="N58" s="125"/>
      <c r="O58" s="126"/>
      <c r="P58" s="125"/>
      <c r="Q58" s="126"/>
      <c r="R58" s="125">
        <v>0</v>
      </c>
      <c r="S58" s="126" t="s">
        <v>151</v>
      </c>
      <c r="T58" s="125"/>
      <c r="U58" s="126"/>
      <c r="V58" s="125"/>
      <c r="W58" s="126"/>
      <c r="X58" s="125"/>
      <c r="Y58" s="126"/>
      <c r="Z58" s="125"/>
      <c r="AA58" s="126"/>
      <c r="AB58" s="125"/>
      <c r="AC58" s="126"/>
      <c r="AD58" s="125"/>
      <c r="AE58" s="126"/>
      <c r="AF58" s="125"/>
      <c r="AG58" s="126"/>
      <c r="AH58" s="125"/>
      <c r="AI58" s="126"/>
      <c r="AJ58" s="125"/>
      <c r="AK58" s="126"/>
    </row>
    <row r="59" spans="1:37" s="98" customFormat="1" x14ac:dyDescent="0.2">
      <c r="A59" s="93" t="s">
        <v>172</v>
      </c>
      <c r="B59" s="125">
        <v>0</v>
      </c>
      <c r="C59" s="126"/>
      <c r="D59" s="127">
        <v>0</v>
      </c>
      <c r="E59" s="128"/>
      <c r="F59" s="125">
        <v>0.01</v>
      </c>
      <c r="G59" s="144" t="s">
        <v>151</v>
      </c>
      <c r="H59" s="125"/>
      <c r="I59" s="126"/>
      <c r="J59" s="125">
        <v>0.02</v>
      </c>
      <c r="K59" s="144" t="s">
        <v>151</v>
      </c>
      <c r="L59" s="125"/>
      <c r="M59" s="126"/>
      <c r="N59" s="125"/>
      <c r="O59" s="126"/>
      <c r="P59" s="125"/>
      <c r="Q59" s="126"/>
      <c r="R59" s="125">
        <v>0.02</v>
      </c>
      <c r="S59" s="126" t="s">
        <v>151</v>
      </c>
      <c r="T59" s="125"/>
      <c r="U59" s="126"/>
      <c r="V59" s="125"/>
      <c r="W59" s="126"/>
      <c r="X59" s="125"/>
      <c r="Y59" s="126"/>
      <c r="Z59" s="125"/>
      <c r="AA59" s="126"/>
      <c r="AB59" s="125"/>
      <c r="AC59" s="126"/>
      <c r="AD59" s="125"/>
      <c r="AE59" s="126"/>
      <c r="AF59" s="125"/>
      <c r="AG59" s="126"/>
      <c r="AH59" s="125"/>
      <c r="AI59" s="126"/>
      <c r="AJ59" s="125"/>
      <c r="AK59" s="126"/>
    </row>
    <row r="60" spans="1:37" s="98" customFormat="1" x14ac:dyDescent="0.2">
      <c r="A60" s="93" t="s">
        <v>173</v>
      </c>
      <c r="B60" s="125">
        <v>0</v>
      </c>
      <c r="C60" s="126"/>
      <c r="D60" s="127">
        <v>0</v>
      </c>
      <c r="E60" s="128"/>
      <c r="F60" s="125">
        <v>0</v>
      </c>
      <c r="G60" s="144" t="s">
        <v>151</v>
      </c>
      <c r="H60" s="125"/>
      <c r="I60" s="126"/>
      <c r="J60" s="125">
        <v>0</v>
      </c>
      <c r="K60" s="144" t="s">
        <v>151</v>
      </c>
      <c r="L60" s="125"/>
      <c r="M60" s="126"/>
      <c r="N60" s="125"/>
      <c r="O60" s="126"/>
      <c r="P60" s="125"/>
      <c r="Q60" s="126"/>
      <c r="R60" s="125">
        <v>0</v>
      </c>
      <c r="S60" s="126" t="s">
        <v>151</v>
      </c>
      <c r="T60" s="125"/>
      <c r="U60" s="126"/>
      <c r="V60" s="125"/>
      <c r="W60" s="126"/>
      <c r="X60" s="125"/>
      <c r="Y60" s="126"/>
      <c r="Z60" s="125"/>
      <c r="AA60" s="126"/>
      <c r="AB60" s="125"/>
      <c r="AC60" s="126"/>
      <c r="AD60" s="125"/>
      <c r="AE60" s="126"/>
      <c r="AF60" s="125"/>
      <c r="AG60" s="126"/>
      <c r="AH60" s="125"/>
      <c r="AI60" s="126"/>
      <c r="AJ60" s="125"/>
      <c r="AK60" s="126"/>
    </row>
    <row r="61" spans="1:37" s="98" customFormat="1" x14ac:dyDescent="0.2">
      <c r="A61" s="93" t="s">
        <v>40</v>
      </c>
      <c r="B61" s="125">
        <v>0</v>
      </c>
      <c r="C61" s="126"/>
      <c r="D61" s="127">
        <v>0</v>
      </c>
      <c r="E61" s="128"/>
      <c r="F61" s="125">
        <v>0</v>
      </c>
      <c r="G61" s="144" t="s">
        <v>151</v>
      </c>
      <c r="H61" s="125"/>
      <c r="I61" s="126"/>
      <c r="J61" s="125">
        <v>0.01</v>
      </c>
      <c r="K61" s="144" t="s">
        <v>151</v>
      </c>
      <c r="L61" s="125"/>
      <c r="M61" s="126"/>
      <c r="N61" s="125"/>
      <c r="O61" s="126"/>
      <c r="P61" s="125"/>
      <c r="Q61" s="126"/>
      <c r="R61" s="125">
        <v>0.01</v>
      </c>
      <c r="S61" s="126" t="s">
        <v>151</v>
      </c>
      <c r="T61" s="125"/>
      <c r="U61" s="126"/>
      <c r="V61" s="125"/>
      <c r="W61" s="126"/>
      <c r="X61" s="125"/>
      <c r="Y61" s="126"/>
      <c r="Z61" s="125"/>
      <c r="AA61" s="126"/>
      <c r="AB61" s="125"/>
      <c r="AC61" s="126"/>
      <c r="AD61" s="125"/>
      <c r="AE61" s="126"/>
      <c r="AF61" s="125"/>
      <c r="AG61" s="126"/>
      <c r="AH61" s="125"/>
      <c r="AI61" s="126"/>
      <c r="AJ61" s="125"/>
      <c r="AK61" s="126"/>
    </row>
    <row r="62" spans="1:37" s="98" customFormat="1" x14ac:dyDescent="0.2">
      <c r="A62" s="93" t="s">
        <v>38</v>
      </c>
      <c r="B62" s="125">
        <v>0</v>
      </c>
      <c r="C62" s="126"/>
      <c r="D62" s="127">
        <v>0</v>
      </c>
      <c r="E62" s="128"/>
      <c r="F62" s="125">
        <v>0</v>
      </c>
      <c r="G62" s="144" t="s">
        <v>151</v>
      </c>
      <c r="H62" s="125"/>
      <c r="I62" s="126"/>
      <c r="J62" s="125">
        <v>0.01</v>
      </c>
      <c r="K62" s="144" t="s">
        <v>151</v>
      </c>
      <c r="L62" s="125"/>
      <c r="M62" s="126"/>
      <c r="N62" s="125"/>
      <c r="O62" s="126"/>
      <c r="P62" s="125"/>
      <c r="Q62" s="126"/>
      <c r="R62" s="125">
        <v>0.01</v>
      </c>
      <c r="S62" s="126" t="s">
        <v>151</v>
      </c>
      <c r="T62" s="125"/>
      <c r="U62" s="126"/>
      <c r="V62" s="125"/>
      <c r="W62" s="126"/>
      <c r="X62" s="125"/>
      <c r="Y62" s="126"/>
      <c r="Z62" s="125"/>
      <c r="AA62" s="126"/>
      <c r="AB62" s="125"/>
      <c r="AC62" s="126"/>
      <c r="AD62" s="125"/>
      <c r="AE62" s="126"/>
      <c r="AF62" s="125"/>
      <c r="AG62" s="126"/>
      <c r="AH62" s="125"/>
      <c r="AI62" s="126"/>
      <c r="AJ62" s="125"/>
      <c r="AK62" s="126"/>
    </row>
    <row r="63" spans="1:37" s="98" customFormat="1" x14ac:dyDescent="0.2">
      <c r="A63" s="93" t="s">
        <v>41</v>
      </c>
      <c r="B63" s="125">
        <v>0</v>
      </c>
      <c r="C63" s="126"/>
      <c r="D63" s="127">
        <v>0</v>
      </c>
      <c r="E63" s="128"/>
      <c r="F63" s="125">
        <v>0</v>
      </c>
      <c r="G63" s="144" t="s">
        <v>151</v>
      </c>
      <c r="H63" s="125"/>
      <c r="I63" s="126"/>
      <c r="J63" s="125">
        <v>0.01</v>
      </c>
      <c r="K63" s="144" t="s">
        <v>151</v>
      </c>
      <c r="L63" s="125"/>
      <c r="M63" s="126"/>
      <c r="N63" s="125"/>
      <c r="O63" s="126"/>
      <c r="P63" s="125"/>
      <c r="Q63" s="126"/>
      <c r="R63" s="125">
        <v>0.01</v>
      </c>
      <c r="S63" s="126" t="s">
        <v>151</v>
      </c>
      <c r="T63" s="125"/>
      <c r="U63" s="126"/>
      <c r="V63" s="125"/>
      <c r="W63" s="126"/>
      <c r="X63" s="125"/>
      <c r="Y63" s="126"/>
      <c r="Z63" s="125"/>
      <c r="AA63" s="126"/>
      <c r="AB63" s="125"/>
      <c r="AC63" s="126"/>
      <c r="AD63" s="125"/>
      <c r="AE63" s="126"/>
      <c r="AF63" s="125"/>
      <c r="AG63" s="126"/>
      <c r="AH63" s="125"/>
      <c r="AI63" s="126"/>
      <c r="AJ63" s="125"/>
      <c r="AK63" s="126"/>
    </row>
    <row r="64" spans="1:37" s="98" customFormat="1" x14ac:dyDescent="0.2">
      <c r="A64" s="93" t="s">
        <v>37</v>
      </c>
      <c r="B64" s="125">
        <v>0</v>
      </c>
      <c r="C64" s="126"/>
      <c r="D64" s="127">
        <v>0</v>
      </c>
      <c r="E64" s="128"/>
      <c r="F64" s="125">
        <v>0</v>
      </c>
      <c r="G64" s="144" t="s">
        <v>151</v>
      </c>
      <c r="H64" s="125"/>
      <c r="I64" s="126"/>
      <c r="J64" s="125">
        <v>0</v>
      </c>
      <c r="K64" s="144" t="s">
        <v>151</v>
      </c>
      <c r="L64" s="125"/>
      <c r="M64" s="126"/>
      <c r="N64" s="125"/>
      <c r="O64" s="126"/>
      <c r="P64" s="125"/>
      <c r="Q64" s="126"/>
      <c r="R64" s="125">
        <v>0</v>
      </c>
      <c r="S64" s="126" t="s">
        <v>151</v>
      </c>
      <c r="T64" s="125"/>
      <c r="U64" s="126"/>
      <c r="V64" s="125"/>
      <c r="W64" s="126"/>
      <c r="X64" s="125"/>
      <c r="Y64" s="126"/>
      <c r="Z64" s="125"/>
      <c r="AA64" s="126"/>
      <c r="AB64" s="125"/>
      <c r="AC64" s="126"/>
      <c r="AD64" s="125"/>
      <c r="AE64" s="126"/>
      <c r="AF64" s="125"/>
      <c r="AG64" s="126"/>
      <c r="AH64" s="125"/>
      <c r="AI64" s="126"/>
      <c r="AJ64" s="125"/>
      <c r="AK64" s="126"/>
    </row>
    <row r="65" spans="1:37" s="98" customFormat="1" x14ac:dyDescent="0.2">
      <c r="A65" s="93" t="s">
        <v>174</v>
      </c>
      <c r="B65" s="125" t="s">
        <v>151</v>
      </c>
      <c r="C65" s="126"/>
      <c r="D65" s="127" t="s">
        <v>151</v>
      </c>
      <c r="E65" s="128"/>
      <c r="F65" s="125">
        <v>0</v>
      </c>
      <c r="G65" s="144" t="s">
        <v>151</v>
      </c>
      <c r="H65" s="125"/>
      <c r="I65" s="126"/>
      <c r="J65" s="125">
        <v>0</v>
      </c>
      <c r="K65" s="144" t="s">
        <v>151</v>
      </c>
      <c r="L65" s="125"/>
      <c r="M65" s="126"/>
      <c r="N65" s="125"/>
      <c r="O65" s="126"/>
      <c r="P65" s="125"/>
      <c r="Q65" s="126"/>
      <c r="R65" s="125">
        <v>0</v>
      </c>
      <c r="S65" s="126" t="s">
        <v>151</v>
      </c>
      <c r="T65" s="125"/>
      <c r="U65" s="126"/>
      <c r="V65" s="125"/>
      <c r="W65" s="126"/>
      <c r="X65" s="125"/>
      <c r="Y65" s="126"/>
      <c r="Z65" s="125"/>
      <c r="AA65" s="126"/>
      <c r="AB65" s="125"/>
      <c r="AC65" s="126"/>
      <c r="AD65" s="125"/>
      <c r="AE65" s="126"/>
      <c r="AF65" s="125"/>
      <c r="AG65" s="126"/>
      <c r="AH65" s="125"/>
      <c r="AI65" s="126"/>
      <c r="AJ65" s="125"/>
      <c r="AK65" s="126"/>
    </row>
    <row r="66" spans="1:37" s="98" customFormat="1" x14ac:dyDescent="0.2">
      <c r="A66" s="93" t="s">
        <v>175</v>
      </c>
      <c r="B66" s="125">
        <v>0</v>
      </c>
      <c r="C66" s="126"/>
      <c r="D66" s="127">
        <v>0</v>
      </c>
      <c r="E66" s="128"/>
      <c r="F66" s="125">
        <v>0</v>
      </c>
      <c r="G66" s="144" t="s">
        <v>151</v>
      </c>
      <c r="H66" s="125"/>
      <c r="I66" s="126"/>
      <c r="J66" s="125">
        <v>0.01</v>
      </c>
      <c r="K66" s="144" t="s">
        <v>151</v>
      </c>
      <c r="L66" s="125"/>
      <c r="M66" s="126"/>
      <c r="N66" s="125"/>
      <c r="O66" s="126"/>
      <c r="P66" s="125"/>
      <c r="Q66" s="126"/>
      <c r="R66" s="125">
        <v>0.01</v>
      </c>
      <c r="S66" s="126" t="s">
        <v>151</v>
      </c>
      <c r="T66" s="125"/>
      <c r="U66" s="126"/>
      <c r="V66" s="125"/>
      <c r="W66" s="126"/>
      <c r="X66" s="125"/>
      <c r="Y66" s="126"/>
      <c r="Z66" s="125"/>
      <c r="AA66" s="126"/>
      <c r="AB66" s="125"/>
      <c r="AC66" s="126"/>
      <c r="AD66" s="125"/>
      <c r="AE66" s="126"/>
      <c r="AF66" s="125"/>
      <c r="AG66" s="126"/>
      <c r="AH66" s="125"/>
      <c r="AI66" s="126"/>
      <c r="AJ66" s="125"/>
      <c r="AK66" s="126"/>
    </row>
    <row r="67" spans="1:37" s="98" customFormat="1" x14ac:dyDescent="0.2">
      <c r="A67" s="93" t="s">
        <v>176</v>
      </c>
      <c r="B67" s="125">
        <v>0</v>
      </c>
      <c r="C67" s="126"/>
      <c r="D67" s="127">
        <v>0</v>
      </c>
      <c r="E67" s="128"/>
      <c r="F67" s="157">
        <v>0</v>
      </c>
      <c r="G67" s="158" t="s">
        <v>151</v>
      </c>
      <c r="H67" s="125"/>
      <c r="I67" s="126"/>
      <c r="J67" s="157">
        <v>0</v>
      </c>
      <c r="K67" s="158" t="s">
        <v>151</v>
      </c>
      <c r="L67" s="125"/>
      <c r="M67" s="126"/>
      <c r="N67" s="125"/>
      <c r="O67" s="126"/>
      <c r="P67" s="125"/>
      <c r="Q67" s="126"/>
      <c r="R67" s="125">
        <v>0</v>
      </c>
      <c r="S67" s="126" t="s">
        <v>151</v>
      </c>
      <c r="T67" s="125"/>
      <c r="U67" s="126"/>
      <c r="V67" s="125"/>
      <c r="W67" s="126"/>
      <c r="X67" s="125"/>
      <c r="Y67" s="126"/>
      <c r="Z67" s="125"/>
      <c r="AA67" s="126"/>
      <c r="AB67" s="125"/>
      <c r="AC67" s="126"/>
      <c r="AD67" s="125"/>
      <c r="AE67" s="126"/>
      <c r="AF67" s="125"/>
      <c r="AG67" s="126"/>
      <c r="AH67" s="125"/>
      <c r="AI67" s="126"/>
      <c r="AJ67" s="125"/>
      <c r="AK67" s="126"/>
    </row>
    <row r="68" spans="1:37" s="153" customFormat="1" x14ac:dyDescent="0.2">
      <c r="A68" s="147" t="s">
        <v>177</v>
      </c>
      <c r="B68" s="156">
        <v>0</v>
      </c>
      <c r="C68" s="159"/>
      <c r="D68" s="160">
        <v>0</v>
      </c>
      <c r="E68" s="161"/>
      <c r="F68" s="173">
        <v>0.01</v>
      </c>
      <c r="G68" s="173"/>
      <c r="H68" s="162"/>
      <c r="I68" s="159"/>
      <c r="J68" s="173">
        <v>0.06</v>
      </c>
      <c r="K68" s="173"/>
      <c r="L68" s="156"/>
      <c r="M68" s="159"/>
      <c r="N68" s="156"/>
      <c r="O68" s="159"/>
      <c r="P68" s="156"/>
      <c r="Q68" s="159"/>
      <c r="R68" s="176">
        <v>0.06</v>
      </c>
      <c r="S68" s="177"/>
      <c r="T68" s="156"/>
      <c r="U68" s="159"/>
      <c r="V68" s="156"/>
      <c r="W68" s="159"/>
      <c r="X68" s="156"/>
      <c r="Y68" s="159"/>
      <c r="Z68" s="156"/>
      <c r="AA68" s="159"/>
      <c r="AB68" s="156"/>
      <c r="AC68" s="159"/>
      <c r="AD68" s="156"/>
      <c r="AE68" s="159"/>
      <c r="AF68" s="156"/>
      <c r="AG68" s="159"/>
      <c r="AH68" s="156"/>
      <c r="AI68" s="159"/>
      <c r="AJ68" s="156"/>
      <c r="AK68" s="159"/>
    </row>
  </sheetData>
  <mergeCells count="22">
    <mergeCell ref="F68:G68"/>
    <mergeCell ref="J68:K68"/>
    <mergeCell ref="R55:S55"/>
    <mergeCell ref="R68:S68"/>
    <mergeCell ref="F11:G11"/>
    <mergeCell ref="J11:K11"/>
    <mergeCell ref="F12:G12"/>
    <mergeCell ref="J12:K12"/>
    <mergeCell ref="F55:G55"/>
    <mergeCell ref="J55:K55"/>
    <mergeCell ref="F8:G8"/>
    <mergeCell ref="J8:K8"/>
    <mergeCell ref="F9:G9"/>
    <mergeCell ref="J9:K9"/>
    <mergeCell ref="F10:G10"/>
    <mergeCell ref="J10:K10"/>
    <mergeCell ref="A2:AK2"/>
    <mergeCell ref="A3:AK3"/>
    <mergeCell ref="F6:G6"/>
    <mergeCell ref="J6:K6"/>
    <mergeCell ref="F7:G7"/>
    <mergeCell ref="J7:K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firstPageNumber="0" fitToHeight="0" orientation="portrait" horizontalDpi="300" verticalDpi="300" r:id="rId1"/>
  <headerFooter>
    <oddFooter>&amp;C
Diretoria Geral - Policlínica de Formosa&amp;RPágina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ECA81CAE9DC34B9814631C031A7C65" ma:contentTypeVersion="18" ma:contentTypeDescription="Crie um novo documento." ma:contentTypeScope="" ma:versionID="124c8e3b81de3ef9e9a209219a69b41e">
  <xsd:schema xmlns:xsd="http://www.w3.org/2001/XMLSchema" xmlns:xs="http://www.w3.org/2001/XMLSchema" xmlns:p="http://schemas.microsoft.com/office/2006/metadata/properties" xmlns:ns2="2b11386b-8f3d-4616-955c-813d9becafba" xmlns:ns3="da060235-b8f0-4fc1-a103-13825ee04cb5" targetNamespace="http://schemas.microsoft.com/office/2006/metadata/properties" ma:root="true" ma:fieldsID="8342c35cb8b2e0f12915cfdd9d2f72cb" ns2:_="" ns3:_="">
    <xsd:import namespace="2b11386b-8f3d-4616-955c-813d9becafba"/>
    <xsd:import namespace="da060235-b8f0-4fc1-a103-13825ee04c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11386b-8f3d-4616-955c-813d9becaf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0780d0-94e4-4525-805b-78c4a9c3c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60235-b8f0-4fc1-a103-13825ee04c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c7a923a-e03d-42da-8e7a-0269bf0197a6}" ma:internalName="TaxCatchAll" ma:showField="CatchAllData" ma:web="da060235-b8f0-4fc1-a103-13825ee04c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207E6E-C271-4893-93CD-9D2FF50DD0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11386b-8f3d-4616-955c-813d9becafba"/>
    <ds:schemaRef ds:uri="da060235-b8f0-4fc1-a103-13825ee04c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E3E885-C0E2-4275-A7C9-42735C2188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20</vt:i4>
      </vt:variant>
    </vt:vector>
  </HeadingPairs>
  <TitlesOfParts>
    <vt:vector size="25" baseType="lpstr">
      <vt:lpstr>Produção</vt:lpstr>
      <vt:lpstr>Produção1TRIM</vt:lpstr>
      <vt:lpstr>Desempenho</vt:lpstr>
      <vt:lpstr>Desempenho1TRIM</vt:lpstr>
      <vt:lpstr>Efetividade</vt:lpstr>
      <vt:lpstr>Desempenho!a</vt:lpstr>
      <vt:lpstr>Desempenho1TRIM!a</vt:lpstr>
      <vt:lpstr>Desempenho!Area_de_impressao</vt:lpstr>
      <vt:lpstr>Desempenho1TRIM!Area_de_impressao</vt:lpstr>
      <vt:lpstr>Efetividade!Area_de_impressao</vt:lpstr>
      <vt:lpstr>Produção!Area_de_impressao</vt:lpstr>
      <vt:lpstr>Produção1TRIM!Area_de_impressao</vt:lpstr>
      <vt:lpstr>Produção!d</vt:lpstr>
      <vt:lpstr>Produção1TRIM!d</vt:lpstr>
      <vt:lpstr>Produção!i</vt:lpstr>
      <vt:lpstr>Produção1TRIM!i</vt:lpstr>
      <vt:lpstr>Efetividade!s</vt:lpstr>
      <vt:lpstr>Desempenho!Titulos_de_impressao</vt:lpstr>
      <vt:lpstr>Desempenho1TRIM!Titulos_de_impressao</vt:lpstr>
      <vt:lpstr>Efetividade!Titulos_de_impressao</vt:lpstr>
      <vt:lpstr>Produção!Titulos_de_impressao</vt:lpstr>
      <vt:lpstr>Produção1TRIM!Titulos_de_impressao</vt:lpstr>
      <vt:lpstr>Desempenho!y</vt:lpstr>
      <vt:lpstr>Desempenho1TRIM!y</vt:lpstr>
      <vt:lpstr>Efetividade!y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Eber Pires</dc:creator>
  <cp:keywords/>
  <dc:description/>
  <cp:lastModifiedBy>Raquel Vaccari</cp:lastModifiedBy>
  <cp:revision/>
  <dcterms:created xsi:type="dcterms:W3CDTF">2024-11-05T18:50:05Z</dcterms:created>
  <dcterms:modified xsi:type="dcterms:W3CDTF">2024-11-07T13:10:13Z</dcterms:modified>
  <cp:category/>
  <cp:contentStatus/>
</cp:coreProperties>
</file>